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Windows\ServiceProfiles\NetworkService\AppData\Local\Temp\OICE_16_974FA576_32C1D314_3A9\"/>
    </mc:Choice>
  </mc:AlternateContent>
  <bookViews>
    <workbookView xWindow="0" yWindow="0" windowWidth="24000" windowHeight="9735"/>
  </bookViews>
  <sheets>
    <sheet name="Spielplan Sa" sheetId="1" r:id="rId1"/>
    <sheet name="Ergebnisse Sa" sheetId="2" r:id="rId2"/>
    <sheet name="Gruppe A" sheetId="4" r:id="rId3"/>
    <sheet name="Gruppe B" sheetId="3" r:id="rId4"/>
    <sheet name="Gruppe C" sheetId="41036" r:id="rId5"/>
    <sheet name="Gruppe D" sheetId="41038" r:id="rId6"/>
    <sheet name="Spielbericht" sheetId="41040" r:id="rId7"/>
    <sheet name="Abschlusstabelle Sa" sheetId="41039" r:id="rId8"/>
    <sheet name="Spielplan So" sheetId="41041" r:id="rId9"/>
    <sheet name="Ergebnisse So" sheetId="41042" r:id="rId10"/>
    <sheet name="Abschlusstabelle So" sheetId="41043" r:id="rId11"/>
  </sheets>
  <definedNames>
    <definedName name="PlanS">'Ergebnisse Sa'!$A$6:$P$99</definedName>
    <definedName name="_xlnm.Print_Area" localSheetId="7">'Abschlusstabelle Sa'!$A$1:$N$26</definedName>
    <definedName name="_xlnm.Print_Area" localSheetId="10">'Abschlusstabelle So'!$A$2:$H$45</definedName>
    <definedName name="_xlnm.Print_Area" localSheetId="1">'Ergebnisse Sa'!$G$1:$BU$133</definedName>
    <definedName name="_xlnm.Print_Area" localSheetId="9">'Ergebnisse So'!$G$1:$AN$38</definedName>
    <definedName name="_xlnm.Print_Area" localSheetId="2">'Gruppe A'!$A$1:$AX$40</definedName>
    <definedName name="_xlnm.Print_Area" localSheetId="3">'Gruppe B'!$A$1:$AX$40</definedName>
    <definedName name="_xlnm.Print_Area" localSheetId="4">'Gruppe C'!$A$1:$BD$44</definedName>
    <definedName name="_xlnm.Print_Area" localSheetId="5">'Gruppe D'!$A$1:$BD$44</definedName>
    <definedName name="_xlnm.Print_Area" localSheetId="6">Spielbericht!$A$1:$AI$42</definedName>
    <definedName name="_xlnm.Print_Area" localSheetId="8">'Spielplan So'!$A$1:$N$44</definedName>
  </definedNames>
  <calcPr calcId="162912"/>
</workbook>
</file>

<file path=xl/calcChain.xml><?xml version="1.0" encoding="utf-8"?>
<calcChain xmlns="http://schemas.openxmlformats.org/spreadsheetml/2006/main">
  <c r="BJ105" i="2" l="1"/>
  <c r="BK105" i="2"/>
  <c r="BL105" i="2"/>
  <c r="BM105" i="2"/>
  <c r="BN105" i="2"/>
  <c r="BO105" i="2"/>
  <c r="BP105" i="2"/>
  <c r="BJ106" i="2"/>
  <c r="BK106" i="2"/>
  <c r="BL106" i="2"/>
  <c r="BM106" i="2"/>
  <c r="BN106" i="2"/>
  <c r="BO106" i="2"/>
  <c r="BP106" i="2"/>
  <c r="BJ107" i="2"/>
  <c r="BK107" i="2"/>
  <c r="BL107" i="2"/>
  <c r="BM107" i="2"/>
  <c r="BN107" i="2"/>
  <c r="BO107" i="2"/>
  <c r="BJ108" i="2"/>
  <c r="BK108" i="2"/>
  <c r="BL108" i="2"/>
  <c r="BM108" i="2"/>
  <c r="BN108" i="2"/>
  <c r="BO108" i="2"/>
  <c r="BJ109" i="2"/>
  <c r="BK109" i="2"/>
  <c r="BL109" i="2"/>
  <c r="BP109" i="2"/>
  <c r="BM109" i="2"/>
  <c r="BN109" i="2"/>
  <c r="BO109" i="2"/>
  <c r="BJ110" i="2"/>
  <c r="BK110" i="2"/>
  <c r="BL110" i="2"/>
  <c r="BP110" i="2"/>
  <c r="BM110" i="2"/>
  <c r="BN110" i="2"/>
  <c r="BO110" i="2"/>
  <c r="BJ111" i="2"/>
  <c r="BK111" i="2"/>
  <c r="BL111" i="2"/>
  <c r="BP111" i="2"/>
  <c r="BM111" i="2"/>
  <c r="BN111" i="2"/>
  <c r="BO111" i="2"/>
  <c r="BJ112" i="2"/>
  <c r="BK112" i="2"/>
  <c r="BL112" i="2"/>
  <c r="BP112" i="2"/>
  <c r="W14" i="41038"/>
  <c r="M20" i="41038"/>
  <c r="BM112" i="2"/>
  <c r="BN112" i="2"/>
  <c r="BO112" i="2"/>
  <c r="BR112" i="2"/>
  <c r="BJ113" i="2"/>
  <c r="BK113" i="2"/>
  <c r="BL113" i="2"/>
  <c r="BM113" i="2"/>
  <c r="BN113" i="2"/>
  <c r="BO113" i="2"/>
  <c r="BR113" i="2"/>
  <c r="AE17" i="41038"/>
  <c r="BJ114" i="2"/>
  <c r="BK114" i="2"/>
  <c r="BL114" i="2"/>
  <c r="BM114" i="2"/>
  <c r="BN114" i="2"/>
  <c r="BO114" i="2"/>
  <c r="BR114" i="2"/>
  <c r="Y4" i="41040"/>
  <c r="A4" i="41040"/>
  <c r="A3" i="41040"/>
  <c r="AL6" i="41040"/>
  <c r="AL7" i="41040"/>
  <c r="C6" i="41042"/>
  <c r="C68" i="2"/>
  <c r="AN6" i="41042"/>
  <c r="D6" i="41042"/>
  <c r="D68" i="2"/>
  <c r="E68" i="2"/>
  <c r="F68" i="2"/>
  <c r="G68" i="2"/>
  <c r="I68" i="2"/>
  <c r="M6" i="41042"/>
  <c r="M68" i="2"/>
  <c r="N6" i="41042"/>
  <c r="N68" i="2"/>
  <c r="O6" i="41042"/>
  <c r="O68" i="2"/>
  <c r="P6" i="41042"/>
  <c r="P68" i="2"/>
  <c r="C7" i="41042"/>
  <c r="C69" i="2"/>
  <c r="AN7" i="41042"/>
  <c r="D7" i="41042"/>
  <c r="D69" i="2"/>
  <c r="E69" i="2"/>
  <c r="F69" i="2"/>
  <c r="G69" i="2"/>
  <c r="I69" i="2"/>
  <c r="M7" i="41042"/>
  <c r="M69" i="2"/>
  <c r="N7" i="41042"/>
  <c r="N69" i="2"/>
  <c r="O7" i="41042"/>
  <c r="O69" i="2"/>
  <c r="P7" i="41042"/>
  <c r="P69" i="2"/>
  <c r="C8" i="41042"/>
  <c r="C70" i="2"/>
  <c r="AN8" i="41042"/>
  <c r="D8" i="41042"/>
  <c r="D70" i="2"/>
  <c r="E70" i="2"/>
  <c r="F70" i="2"/>
  <c r="G70" i="2"/>
  <c r="I70" i="2"/>
  <c r="M8" i="41042"/>
  <c r="M70" i="2"/>
  <c r="N8" i="41042"/>
  <c r="N70" i="2"/>
  <c r="O8" i="41042"/>
  <c r="O70" i="2"/>
  <c r="P8" i="41042"/>
  <c r="P70" i="2"/>
  <c r="C9" i="41042"/>
  <c r="C71" i="2"/>
  <c r="AN9" i="41042"/>
  <c r="D9" i="41042"/>
  <c r="D71" i="2"/>
  <c r="E71" i="2"/>
  <c r="F71" i="2"/>
  <c r="G71" i="2"/>
  <c r="I71" i="2"/>
  <c r="M9" i="41042"/>
  <c r="M71" i="2"/>
  <c r="N9" i="41042"/>
  <c r="N71" i="2"/>
  <c r="O9" i="41042"/>
  <c r="O71" i="2"/>
  <c r="P9" i="41042"/>
  <c r="P71" i="2"/>
  <c r="C10" i="41042"/>
  <c r="C72" i="2"/>
  <c r="AN10" i="41042"/>
  <c r="D10" i="41042"/>
  <c r="D72" i="2"/>
  <c r="E72" i="2"/>
  <c r="F72" i="2"/>
  <c r="G72" i="2"/>
  <c r="I72" i="2"/>
  <c r="M10" i="41042"/>
  <c r="M72" i="2"/>
  <c r="N10" i="41042"/>
  <c r="N72" i="2"/>
  <c r="O10" i="41042"/>
  <c r="O72" i="2"/>
  <c r="P10" i="41042"/>
  <c r="P72" i="2"/>
  <c r="A11" i="41042"/>
  <c r="A73" i="2"/>
  <c r="C11" i="41042"/>
  <c r="C73" i="2"/>
  <c r="AN11" i="41042"/>
  <c r="D11" i="41042"/>
  <c r="D73" i="2"/>
  <c r="E73" i="2"/>
  <c r="F73" i="2"/>
  <c r="G73" i="2"/>
  <c r="I73" i="2"/>
  <c r="M11" i="41042"/>
  <c r="M73" i="2"/>
  <c r="N11" i="41042"/>
  <c r="N73" i="2"/>
  <c r="O11" i="41042"/>
  <c r="O73" i="2"/>
  <c r="P11" i="41042"/>
  <c r="P73" i="2"/>
  <c r="C12" i="41042"/>
  <c r="C74" i="2"/>
  <c r="AN12" i="41042"/>
  <c r="D12" i="41042"/>
  <c r="D74" i="2"/>
  <c r="E74" i="2"/>
  <c r="F74" i="2"/>
  <c r="G74" i="2"/>
  <c r="I74" i="2"/>
  <c r="M12" i="41042"/>
  <c r="M74" i="2"/>
  <c r="N12" i="41042"/>
  <c r="N74" i="2"/>
  <c r="O12" i="41042"/>
  <c r="O74" i="2"/>
  <c r="P12" i="41042"/>
  <c r="P74" i="2"/>
  <c r="C13" i="41042"/>
  <c r="C75" i="2"/>
  <c r="AN13" i="41042"/>
  <c r="D13" i="41042"/>
  <c r="D75" i="2"/>
  <c r="E75" i="2"/>
  <c r="F75" i="2"/>
  <c r="G75" i="2"/>
  <c r="I75" i="2"/>
  <c r="M13" i="41042"/>
  <c r="M75" i="2"/>
  <c r="N13" i="41042"/>
  <c r="N75" i="2"/>
  <c r="O13" i="41042"/>
  <c r="O75" i="2"/>
  <c r="P13" i="41042"/>
  <c r="P75" i="2"/>
  <c r="C14" i="41042"/>
  <c r="C76" i="2"/>
  <c r="AN14" i="41042"/>
  <c r="D14" i="41042"/>
  <c r="D76" i="2"/>
  <c r="E76" i="2"/>
  <c r="F76" i="2"/>
  <c r="G76" i="2"/>
  <c r="I76" i="2"/>
  <c r="M14" i="41042"/>
  <c r="M76" i="2"/>
  <c r="N14" i="41042"/>
  <c r="N76" i="2"/>
  <c r="O14" i="41042"/>
  <c r="O76" i="2"/>
  <c r="P14" i="41042"/>
  <c r="P76" i="2"/>
  <c r="C15" i="41042"/>
  <c r="C77" i="2"/>
  <c r="AN15" i="41042"/>
  <c r="D15" i="41042"/>
  <c r="D77" i="2"/>
  <c r="E77" i="2"/>
  <c r="F77" i="2"/>
  <c r="G77" i="2"/>
  <c r="I77" i="2"/>
  <c r="M15" i="41042"/>
  <c r="M77" i="2"/>
  <c r="N15" i="41042"/>
  <c r="N77" i="2"/>
  <c r="O15" i="41042"/>
  <c r="O77" i="2"/>
  <c r="P15" i="41042"/>
  <c r="P77" i="2"/>
  <c r="C16" i="41042"/>
  <c r="C78" i="2"/>
  <c r="AN16" i="41042"/>
  <c r="D16" i="41042"/>
  <c r="D78" i="2"/>
  <c r="E78" i="2"/>
  <c r="F78" i="2"/>
  <c r="G78" i="2"/>
  <c r="I78" i="2"/>
  <c r="M16" i="41042"/>
  <c r="M78" i="2"/>
  <c r="N16" i="41042"/>
  <c r="N78" i="2"/>
  <c r="O16" i="41042"/>
  <c r="O78" i="2"/>
  <c r="P16" i="41042"/>
  <c r="P78" i="2"/>
  <c r="C17" i="41042"/>
  <c r="C79" i="2"/>
  <c r="AN17" i="41042"/>
  <c r="D17" i="41042"/>
  <c r="D79" i="2"/>
  <c r="E79" i="2"/>
  <c r="F79" i="2"/>
  <c r="G79" i="2"/>
  <c r="I79" i="2"/>
  <c r="M17" i="41042"/>
  <c r="M79" i="2"/>
  <c r="N17" i="41042"/>
  <c r="N79" i="2"/>
  <c r="O17" i="41042"/>
  <c r="O79" i="2"/>
  <c r="P17" i="41042"/>
  <c r="P79" i="2"/>
  <c r="C18" i="41042"/>
  <c r="C80" i="2"/>
  <c r="AN18" i="41042"/>
  <c r="D18" i="41042"/>
  <c r="D80" i="2"/>
  <c r="E80" i="2"/>
  <c r="F80" i="2"/>
  <c r="G80" i="2"/>
  <c r="I80" i="2"/>
  <c r="M18" i="41042"/>
  <c r="M80" i="2"/>
  <c r="N18" i="41042"/>
  <c r="N80" i="2"/>
  <c r="O18" i="41042"/>
  <c r="O80" i="2"/>
  <c r="P18" i="41042"/>
  <c r="P80" i="2"/>
  <c r="C19" i="41042"/>
  <c r="C81" i="2"/>
  <c r="AN19" i="41042"/>
  <c r="D19" i="41042"/>
  <c r="D81" i="2"/>
  <c r="E81" i="2"/>
  <c r="F81" i="2"/>
  <c r="G81" i="2"/>
  <c r="I81" i="2"/>
  <c r="M19" i="41042"/>
  <c r="M81" i="2"/>
  <c r="N19" i="41042"/>
  <c r="N81" i="2"/>
  <c r="O19" i="41042"/>
  <c r="O81" i="2"/>
  <c r="P19" i="41042"/>
  <c r="P81" i="2"/>
  <c r="C20" i="41042"/>
  <c r="C82" i="2"/>
  <c r="AN20" i="41042"/>
  <c r="D20" i="41042"/>
  <c r="D82" i="2"/>
  <c r="E82" i="2"/>
  <c r="F82" i="2"/>
  <c r="G82" i="2"/>
  <c r="I82" i="2"/>
  <c r="M20" i="41042"/>
  <c r="M82" i="2"/>
  <c r="N20" i="41042"/>
  <c r="N82" i="2"/>
  <c r="O20" i="41042"/>
  <c r="O82" i="2"/>
  <c r="P20" i="41042"/>
  <c r="P82" i="2"/>
  <c r="C21" i="41042"/>
  <c r="C83" i="2"/>
  <c r="AN21" i="41042"/>
  <c r="D21" i="41042"/>
  <c r="D83" i="2"/>
  <c r="E83" i="2"/>
  <c r="F83" i="2"/>
  <c r="G83" i="2"/>
  <c r="I83" i="2"/>
  <c r="M21" i="41042"/>
  <c r="M83" i="2"/>
  <c r="N21" i="41042"/>
  <c r="N83" i="2"/>
  <c r="O21" i="41042"/>
  <c r="O83" i="2"/>
  <c r="P21" i="41042"/>
  <c r="P83" i="2"/>
  <c r="C22" i="41042"/>
  <c r="C84" i="2"/>
  <c r="AN22" i="41042"/>
  <c r="D22" i="41042"/>
  <c r="D84" i="2"/>
  <c r="E84" i="2"/>
  <c r="F84" i="2"/>
  <c r="G84" i="2"/>
  <c r="I84" i="2"/>
  <c r="M22" i="41042"/>
  <c r="M84" i="2"/>
  <c r="N22" i="41042"/>
  <c r="N84" i="2"/>
  <c r="O22" i="41042"/>
  <c r="O84" i="2"/>
  <c r="P22" i="41042"/>
  <c r="P84" i="2"/>
  <c r="C23" i="41042"/>
  <c r="C85" i="2"/>
  <c r="AN23" i="41042"/>
  <c r="D23" i="41042"/>
  <c r="D85" i="2"/>
  <c r="E85" i="2"/>
  <c r="F85" i="2"/>
  <c r="G85" i="2"/>
  <c r="I85" i="2"/>
  <c r="M23" i="41042"/>
  <c r="M85" i="2"/>
  <c r="N23" i="41042"/>
  <c r="N85" i="2"/>
  <c r="O23" i="41042"/>
  <c r="O85" i="2"/>
  <c r="P23" i="41042"/>
  <c r="P85" i="2"/>
  <c r="C24" i="41042"/>
  <c r="C86" i="2"/>
  <c r="AN24" i="41042"/>
  <c r="D24" i="41042"/>
  <c r="D86" i="2"/>
  <c r="E86" i="2"/>
  <c r="F86" i="2"/>
  <c r="G86" i="2"/>
  <c r="I86" i="2"/>
  <c r="L24" i="41042"/>
  <c r="L86" i="2"/>
  <c r="M24" i="41042"/>
  <c r="M86" i="2"/>
  <c r="N24" i="41042"/>
  <c r="N86" i="2"/>
  <c r="O24" i="41042"/>
  <c r="O86" i="2"/>
  <c r="P24" i="41042"/>
  <c r="P86" i="2"/>
  <c r="C26" i="41042"/>
  <c r="C88" i="2"/>
  <c r="AN26" i="41042"/>
  <c r="D26" i="41042"/>
  <c r="D88" i="2"/>
  <c r="E88" i="2"/>
  <c r="F88" i="2"/>
  <c r="G88" i="2"/>
  <c r="I88" i="2"/>
  <c r="M26" i="41042"/>
  <c r="M88" i="2"/>
  <c r="N26" i="41042"/>
  <c r="N88" i="2"/>
  <c r="O26" i="41042"/>
  <c r="O88" i="2"/>
  <c r="P26" i="41042"/>
  <c r="P88" i="2"/>
  <c r="C27" i="41042"/>
  <c r="C89" i="2"/>
  <c r="AN27" i="41042"/>
  <c r="D27" i="41042"/>
  <c r="D89" i="2"/>
  <c r="E89" i="2"/>
  <c r="F89" i="2"/>
  <c r="G89" i="2"/>
  <c r="I89" i="2"/>
  <c r="M27" i="41042"/>
  <c r="M89" i="2"/>
  <c r="N27" i="41042"/>
  <c r="N89" i="2"/>
  <c r="O27" i="41042"/>
  <c r="O89" i="2"/>
  <c r="P27" i="41042"/>
  <c r="P89" i="2"/>
  <c r="C28" i="41042"/>
  <c r="C90" i="2"/>
  <c r="AN28" i="41042"/>
  <c r="D28" i="41042"/>
  <c r="D90" i="2"/>
  <c r="E90" i="2"/>
  <c r="F90" i="2"/>
  <c r="G90" i="2"/>
  <c r="I90" i="2"/>
  <c r="M28" i="41042"/>
  <c r="M90" i="2"/>
  <c r="N28" i="41042"/>
  <c r="N90" i="2"/>
  <c r="O28" i="41042"/>
  <c r="O90" i="2"/>
  <c r="P28" i="41042"/>
  <c r="P90" i="2"/>
  <c r="C29" i="41042"/>
  <c r="C91" i="2"/>
  <c r="AN29" i="41042"/>
  <c r="D29" i="41042"/>
  <c r="D91" i="2"/>
  <c r="E91" i="2"/>
  <c r="F91" i="2"/>
  <c r="G91" i="2"/>
  <c r="I91" i="2"/>
  <c r="M29" i="41042"/>
  <c r="M91" i="2"/>
  <c r="N29" i="41042"/>
  <c r="N91" i="2"/>
  <c r="O29" i="41042"/>
  <c r="O91" i="2"/>
  <c r="P29" i="41042"/>
  <c r="P91" i="2"/>
  <c r="C30" i="41042"/>
  <c r="C92" i="2"/>
  <c r="AN30" i="41042"/>
  <c r="D30" i="41042"/>
  <c r="D92" i="2"/>
  <c r="E92" i="2"/>
  <c r="F92" i="2"/>
  <c r="G92" i="2"/>
  <c r="I92" i="2"/>
  <c r="M30" i="41042"/>
  <c r="M92" i="2"/>
  <c r="N30" i="41042"/>
  <c r="N92" i="2"/>
  <c r="O30" i="41042"/>
  <c r="O92" i="2"/>
  <c r="P30" i="41042"/>
  <c r="P92" i="2"/>
  <c r="C31" i="41042"/>
  <c r="C93" i="2"/>
  <c r="AN31" i="41042"/>
  <c r="D31" i="41042"/>
  <c r="D93" i="2"/>
  <c r="E93" i="2"/>
  <c r="F93" i="2"/>
  <c r="G93" i="2"/>
  <c r="I93" i="2"/>
  <c r="M31" i="41042"/>
  <c r="M93" i="2"/>
  <c r="N31" i="41042"/>
  <c r="N93" i="2"/>
  <c r="O31" i="41042"/>
  <c r="O93" i="2"/>
  <c r="P31" i="41042"/>
  <c r="P93" i="2"/>
  <c r="C32" i="41042"/>
  <c r="C94" i="2"/>
  <c r="AN32" i="41042"/>
  <c r="D32" i="41042"/>
  <c r="D94" i="2"/>
  <c r="E94" i="2"/>
  <c r="F94" i="2"/>
  <c r="G94" i="2"/>
  <c r="I94" i="2"/>
  <c r="M32" i="41042"/>
  <c r="M94" i="2"/>
  <c r="N32" i="41042"/>
  <c r="N94" i="2"/>
  <c r="O32" i="41042"/>
  <c r="O94" i="2"/>
  <c r="P32" i="41042"/>
  <c r="P94" i="2"/>
  <c r="C33" i="41042"/>
  <c r="C95" i="2"/>
  <c r="AN33" i="41042"/>
  <c r="D33" i="41042"/>
  <c r="D95" i="2"/>
  <c r="E95" i="2"/>
  <c r="F95" i="2"/>
  <c r="G95" i="2"/>
  <c r="I95" i="2"/>
  <c r="M33" i="41042"/>
  <c r="M95" i="2"/>
  <c r="N33" i="41042"/>
  <c r="N95" i="2"/>
  <c r="O33" i="41042"/>
  <c r="O95" i="2"/>
  <c r="P33" i="41042"/>
  <c r="P95" i="2"/>
  <c r="C34" i="41042"/>
  <c r="C96" i="2"/>
  <c r="AN34" i="41042"/>
  <c r="D34" i="41042"/>
  <c r="D96" i="2"/>
  <c r="E96" i="2"/>
  <c r="F96" i="2"/>
  <c r="G96" i="2"/>
  <c r="I96" i="2"/>
  <c r="M34" i="41042"/>
  <c r="M96" i="2"/>
  <c r="N34" i="41042"/>
  <c r="N96" i="2"/>
  <c r="O34" i="41042"/>
  <c r="O96" i="2"/>
  <c r="P34" i="41042"/>
  <c r="P96" i="2"/>
  <c r="C35" i="41042"/>
  <c r="C97" i="2"/>
  <c r="AN35" i="41042"/>
  <c r="D35" i="41042"/>
  <c r="D97" i="2"/>
  <c r="E97" i="2"/>
  <c r="F97" i="2"/>
  <c r="G97" i="2"/>
  <c r="I97" i="2"/>
  <c r="M35" i="41042"/>
  <c r="M97" i="2"/>
  <c r="N35" i="41042"/>
  <c r="N97" i="2"/>
  <c r="O35" i="41042"/>
  <c r="O97" i="2"/>
  <c r="P35" i="41042"/>
  <c r="P97" i="2"/>
  <c r="C36" i="41042"/>
  <c r="C98" i="2"/>
  <c r="AN36" i="41042"/>
  <c r="D36" i="41042"/>
  <c r="D98" i="2"/>
  <c r="E98" i="2"/>
  <c r="F98" i="2"/>
  <c r="G98" i="2"/>
  <c r="I98" i="2"/>
  <c r="M36" i="41042"/>
  <c r="M98" i="2"/>
  <c r="N36" i="41042"/>
  <c r="N98" i="2"/>
  <c r="O36" i="41042"/>
  <c r="O98" i="2"/>
  <c r="P36" i="41042"/>
  <c r="P98" i="2"/>
  <c r="A37" i="41042"/>
  <c r="A99" i="2"/>
  <c r="C37" i="41042"/>
  <c r="C99" i="2"/>
  <c r="AN37" i="41042"/>
  <c r="D37" i="41042"/>
  <c r="D99" i="2"/>
  <c r="E99" i="2"/>
  <c r="F99" i="2"/>
  <c r="G99" i="2"/>
  <c r="I99" i="2"/>
  <c r="M37" i="41042"/>
  <c r="M99" i="2"/>
  <c r="N37" i="41042"/>
  <c r="N99" i="2"/>
  <c r="O37" i="41042"/>
  <c r="O99" i="2"/>
  <c r="P37" i="41042"/>
  <c r="P99" i="2"/>
  <c r="M5" i="41042"/>
  <c r="M67" i="2"/>
  <c r="N5" i="41042"/>
  <c r="N67" i="2"/>
  <c r="O5" i="41042"/>
  <c r="O67" i="2"/>
  <c r="P5" i="41042"/>
  <c r="P67" i="2"/>
  <c r="I67" i="2"/>
  <c r="C5" i="41042"/>
  <c r="C67" i="2"/>
  <c r="AN5" i="41042"/>
  <c r="D5" i="41042"/>
  <c r="D67" i="2"/>
  <c r="E67" i="2"/>
  <c r="F67" i="2"/>
  <c r="G67" i="2"/>
  <c r="A6" i="41042"/>
  <c r="A68" i="2"/>
  <c r="A7" i="41042"/>
  <c r="A69" i="2"/>
  <c r="A8" i="41042"/>
  <c r="A70" i="2"/>
  <c r="A9" i="41042"/>
  <c r="A71" i="2"/>
  <c r="A10" i="41042"/>
  <c r="A72" i="2"/>
  <c r="A12" i="41042"/>
  <c r="A74" i="2"/>
  <c r="A13" i="41042"/>
  <c r="A75" i="2"/>
  <c r="A14" i="41042"/>
  <c r="A76" i="2"/>
  <c r="A15" i="41042"/>
  <c r="A77" i="2"/>
  <c r="A16" i="41042"/>
  <c r="A78" i="2"/>
  <c r="A17" i="41042"/>
  <c r="A79" i="2"/>
  <c r="A18" i="41042"/>
  <c r="A80" i="2"/>
  <c r="A19" i="41042"/>
  <c r="A81" i="2"/>
  <c r="A20" i="41042"/>
  <c r="A82" i="2"/>
  <c r="A21" i="41042"/>
  <c r="A83" i="2"/>
  <c r="A22" i="41042"/>
  <c r="A84" i="2"/>
  <c r="A23" i="41042"/>
  <c r="A85" i="2"/>
  <c r="A24" i="41042"/>
  <c r="A86" i="2"/>
  <c r="A26" i="41042"/>
  <c r="A88" i="2"/>
  <c r="A27" i="41042"/>
  <c r="A89" i="2"/>
  <c r="A28" i="41042"/>
  <c r="A90" i="2"/>
  <c r="A29" i="41042"/>
  <c r="A91" i="2"/>
  <c r="A30" i="41042"/>
  <c r="A92" i="2"/>
  <c r="A31" i="41042"/>
  <c r="A93" i="2"/>
  <c r="A32" i="41042"/>
  <c r="A94" i="2"/>
  <c r="A33" i="41042"/>
  <c r="A95" i="2"/>
  <c r="A34" i="41042"/>
  <c r="A96" i="2"/>
  <c r="A35" i="41042"/>
  <c r="A97" i="2"/>
  <c r="A36" i="41042"/>
  <c r="A98" i="2"/>
  <c r="A5" i="41042"/>
  <c r="A67" i="2"/>
  <c r="A15" i="41043"/>
  <c r="A5" i="41041"/>
  <c r="D4" i="41041"/>
  <c r="A4" i="41041"/>
  <c r="E2" i="41041"/>
  <c r="D2" i="41041"/>
  <c r="A2" i="41041"/>
  <c r="A1" i="41041"/>
  <c r="B3" i="41039"/>
  <c r="H6" i="4"/>
  <c r="T4" i="4"/>
  <c r="D4" i="4"/>
  <c r="D4" i="41036"/>
  <c r="AN106" i="2"/>
  <c r="B53" i="2"/>
  <c r="AO106" i="2"/>
  <c r="C53" i="2"/>
  <c r="AN107" i="2"/>
  <c r="B54" i="2"/>
  <c r="AO107" i="2"/>
  <c r="C54" i="2"/>
  <c r="AN108" i="2"/>
  <c r="B55" i="2"/>
  <c r="AO108" i="2"/>
  <c r="C55" i="2"/>
  <c r="AN109" i="2"/>
  <c r="B56" i="2"/>
  <c r="AO109" i="2"/>
  <c r="C56" i="2"/>
  <c r="AN110" i="2"/>
  <c r="B57" i="2"/>
  <c r="AO110" i="2"/>
  <c r="C57" i="2"/>
  <c r="AN111" i="2"/>
  <c r="B58" i="2"/>
  <c r="AO111" i="2"/>
  <c r="C58" i="2"/>
  <c r="AN112" i="2"/>
  <c r="B59" i="2"/>
  <c r="AO112" i="2"/>
  <c r="C59" i="2"/>
  <c r="AN113" i="2"/>
  <c r="B60" i="2"/>
  <c r="AO113" i="2"/>
  <c r="C60" i="2"/>
  <c r="AN114" i="2"/>
  <c r="B61" i="2"/>
  <c r="AO114" i="2"/>
  <c r="C61" i="2"/>
  <c r="AN115" i="2"/>
  <c r="B62" i="2"/>
  <c r="AO115" i="2"/>
  <c r="C62" i="2"/>
  <c r="AN116" i="2"/>
  <c r="B63" i="2"/>
  <c r="AO116" i="2"/>
  <c r="C63" i="2"/>
  <c r="AN117" i="2"/>
  <c r="B64" i="2"/>
  <c r="AO117" i="2"/>
  <c r="C64" i="2"/>
  <c r="AN118" i="2"/>
  <c r="B65" i="2"/>
  <c r="AO118" i="2"/>
  <c r="C65" i="2"/>
  <c r="AN119" i="2"/>
  <c r="B66" i="2"/>
  <c r="AO119" i="2"/>
  <c r="C66" i="2"/>
  <c r="AO105" i="2"/>
  <c r="C52" i="2"/>
  <c r="AN105" i="2"/>
  <c r="B52" i="2"/>
  <c r="B106" i="2"/>
  <c r="B23" i="2"/>
  <c r="C106" i="2"/>
  <c r="C23" i="2"/>
  <c r="B107" i="2"/>
  <c r="B24" i="2"/>
  <c r="C107" i="2"/>
  <c r="C24" i="2"/>
  <c r="B108" i="2"/>
  <c r="B25" i="2"/>
  <c r="C108" i="2"/>
  <c r="C25" i="2"/>
  <c r="B109" i="2"/>
  <c r="B26" i="2"/>
  <c r="C109" i="2"/>
  <c r="C26" i="2"/>
  <c r="B110" i="2"/>
  <c r="B27" i="2"/>
  <c r="C110" i="2"/>
  <c r="C27" i="2"/>
  <c r="B111" i="2"/>
  <c r="B28" i="2"/>
  <c r="C111" i="2"/>
  <c r="C28" i="2"/>
  <c r="B112" i="2"/>
  <c r="B29" i="2"/>
  <c r="C112" i="2"/>
  <c r="B113" i="2"/>
  <c r="B30" i="2"/>
  <c r="C113" i="2"/>
  <c r="C30" i="2"/>
  <c r="B114" i="2"/>
  <c r="B31" i="2"/>
  <c r="C114" i="2"/>
  <c r="C31" i="2"/>
  <c r="B115" i="2"/>
  <c r="B32" i="2"/>
  <c r="C115" i="2"/>
  <c r="C32" i="2"/>
  <c r="B116" i="2"/>
  <c r="B33" i="2"/>
  <c r="C116" i="2"/>
  <c r="C33" i="2"/>
  <c r="B117" i="2"/>
  <c r="B34" i="2"/>
  <c r="C117" i="2"/>
  <c r="B118" i="2"/>
  <c r="B35" i="2"/>
  <c r="C118" i="2"/>
  <c r="C35" i="2"/>
  <c r="B119" i="2"/>
  <c r="B36" i="2"/>
  <c r="C119" i="2"/>
  <c r="C36" i="2"/>
  <c r="C105" i="2"/>
  <c r="C22" i="2"/>
  <c r="B105" i="2"/>
  <c r="B22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7" i="2"/>
  <c r="AN8" i="2"/>
  <c r="B38" i="2"/>
  <c r="AO8" i="2"/>
  <c r="C38" i="2"/>
  <c r="AN9" i="2"/>
  <c r="B39" i="2"/>
  <c r="AO9" i="2"/>
  <c r="C39" i="2"/>
  <c r="AN10" i="2"/>
  <c r="B40" i="2"/>
  <c r="AO10" i="2"/>
  <c r="C40" i="2"/>
  <c r="AN11" i="2"/>
  <c r="B41" i="2"/>
  <c r="AO11" i="2"/>
  <c r="C41" i="2"/>
  <c r="AN12" i="2"/>
  <c r="B42" i="2"/>
  <c r="AO12" i="2"/>
  <c r="C42" i="2"/>
  <c r="AN13" i="2"/>
  <c r="B43" i="2"/>
  <c r="AO13" i="2"/>
  <c r="C43" i="2"/>
  <c r="AN14" i="2"/>
  <c r="B44" i="2"/>
  <c r="AO14" i="2"/>
  <c r="C44" i="2"/>
  <c r="AN15" i="2"/>
  <c r="B45" i="2"/>
  <c r="AO15" i="2"/>
  <c r="C45" i="2"/>
  <c r="AN16" i="2"/>
  <c r="B46" i="2"/>
  <c r="AO16" i="2"/>
  <c r="C46" i="2"/>
  <c r="AN17" i="2"/>
  <c r="B47" i="2"/>
  <c r="AO17" i="2"/>
  <c r="C47" i="2"/>
  <c r="AN18" i="2"/>
  <c r="B48" i="2"/>
  <c r="AO18" i="2"/>
  <c r="C48" i="2"/>
  <c r="AN19" i="2"/>
  <c r="B49" i="2"/>
  <c r="AO19" i="2"/>
  <c r="C49" i="2"/>
  <c r="AN20" i="2"/>
  <c r="B50" i="2"/>
  <c r="AO20" i="2"/>
  <c r="C50" i="2"/>
  <c r="AN21" i="2"/>
  <c r="B51" i="2"/>
  <c r="AO21" i="2"/>
  <c r="C51" i="2"/>
  <c r="AO7" i="2"/>
  <c r="C37" i="2"/>
  <c r="AN7" i="2"/>
  <c r="B3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7" i="2"/>
  <c r="I2" i="1"/>
  <c r="B11" i="41042"/>
  <c r="B73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7" i="2"/>
  <c r="AW105" i="2"/>
  <c r="AW106" i="2"/>
  <c r="AW107" i="2"/>
  <c r="AW108" i="2"/>
  <c r="AW109" i="2"/>
  <c r="AW110" i="2"/>
  <c r="AW111" i="2"/>
  <c r="AW112" i="2"/>
  <c r="AW113" i="2"/>
  <c r="AW114" i="2"/>
  <c r="AW115" i="2"/>
  <c r="AW116" i="2"/>
  <c r="AW117" i="2"/>
  <c r="AW118" i="2"/>
  <c r="AW119" i="2"/>
  <c r="AW7" i="2"/>
  <c r="AW8" i="2"/>
  <c r="AW9" i="2"/>
  <c r="AW10" i="2"/>
  <c r="AW11" i="2"/>
  <c r="AW12" i="2"/>
  <c r="AW13" i="2"/>
  <c r="AW14" i="2"/>
  <c r="AW15" i="2"/>
  <c r="AW16" i="2"/>
  <c r="AW17" i="2"/>
  <c r="AW18" i="2"/>
  <c r="AW19" i="2"/>
  <c r="AW20" i="2"/>
  <c r="AW21" i="2"/>
  <c r="F66" i="2"/>
  <c r="G66" i="2"/>
  <c r="A66" i="2"/>
  <c r="I66" i="2"/>
  <c r="F53" i="2"/>
  <c r="G53" i="2"/>
  <c r="A53" i="2"/>
  <c r="I53" i="2"/>
  <c r="F54" i="2"/>
  <c r="G54" i="2"/>
  <c r="A54" i="2"/>
  <c r="I54" i="2"/>
  <c r="F55" i="2"/>
  <c r="G55" i="2"/>
  <c r="A55" i="2"/>
  <c r="I55" i="2"/>
  <c r="F56" i="2"/>
  <c r="G56" i="2"/>
  <c r="A56" i="2"/>
  <c r="I56" i="2"/>
  <c r="F57" i="2"/>
  <c r="G57" i="2"/>
  <c r="A57" i="2"/>
  <c r="I57" i="2"/>
  <c r="F58" i="2"/>
  <c r="G58" i="2"/>
  <c r="A58" i="2"/>
  <c r="I58" i="2"/>
  <c r="F59" i="2"/>
  <c r="G59" i="2"/>
  <c r="A59" i="2"/>
  <c r="I59" i="2"/>
  <c r="F60" i="2"/>
  <c r="G60" i="2"/>
  <c r="A60" i="2"/>
  <c r="I60" i="2"/>
  <c r="F61" i="2"/>
  <c r="G61" i="2"/>
  <c r="A61" i="2"/>
  <c r="I61" i="2"/>
  <c r="F62" i="2"/>
  <c r="G62" i="2"/>
  <c r="A62" i="2"/>
  <c r="I62" i="2"/>
  <c r="F63" i="2"/>
  <c r="G63" i="2"/>
  <c r="A63" i="2"/>
  <c r="I63" i="2"/>
  <c r="F64" i="2"/>
  <c r="G64" i="2"/>
  <c r="A64" i="2"/>
  <c r="I64" i="2"/>
  <c r="F65" i="2"/>
  <c r="G65" i="2"/>
  <c r="A65" i="2"/>
  <c r="I65" i="2"/>
  <c r="E52" i="2"/>
  <c r="F52" i="2"/>
  <c r="G52" i="2"/>
  <c r="A52" i="2"/>
  <c r="I52" i="2"/>
  <c r="E38" i="2"/>
  <c r="F38" i="2"/>
  <c r="G38" i="2"/>
  <c r="A38" i="2"/>
  <c r="I38" i="2"/>
  <c r="E39" i="2"/>
  <c r="F39" i="2"/>
  <c r="G39" i="2"/>
  <c r="A39" i="2"/>
  <c r="I39" i="2"/>
  <c r="E40" i="2"/>
  <c r="F40" i="2"/>
  <c r="G40" i="2"/>
  <c r="A40" i="2"/>
  <c r="I40" i="2"/>
  <c r="E41" i="2"/>
  <c r="F41" i="2"/>
  <c r="G41" i="2"/>
  <c r="A41" i="2"/>
  <c r="I41" i="2"/>
  <c r="E42" i="2"/>
  <c r="F42" i="2"/>
  <c r="G42" i="2"/>
  <c r="A42" i="2"/>
  <c r="I42" i="2"/>
  <c r="E43" i="2"/>
  <c r="F43" i="2"/>
  <c r="G43" i="2"/>
  <c r="A43" i="2"/>
  <c r="I43" i="2"/>
  <c r="E44" i="2"/>
  <c r="F44" i="2"/>
  <c r="G44" i="2"/>
  <c r="A44" i="2"/>
  <c r="I44" i="2"/>
  <c r="E45" i="2"/>
  <c r="F45" i="2"/>
  <c r="G45" i="2"/>
  <c r="A45" i="2"/>
  <c r="I45" i="2"/>
  <c r="E46" i="2"/>
  <c r="F46" i="2"/>
  <c r="G46" i="2"/>
  <c r="A46" i="2"/>
  <c r="I46" i="2"/>
  <c r="E47" i="2"/>
  <c r="F47" i="2"/>
  <c r="G47" i="2"/>
  <c r="A47" i="2"/>
  <c r="I47" i="2"/>
  <c r="E48" i="2"/>
  <c r="F48" i="2"/>
  <c r="G48" i="2"/>
  <c r="A48" i="2"/>
  <c r="I48" i="2"/>
  <c r="E49" i="2"/>
  <c r="F49" i="2"/>
  <c r="G49" i="2"/>
  <c r="A49" i="2"/>
  <c r="I49" i="2"/>
  <c r="E50" i="2"/>
  <c r="F50" i="2"/>
  <c r="G50" i="2"/>
  <c r="A50" i="2"/>
  <c r="I50" i="2"/>
  <c r="E51" i="2"/>
  <c r="F51" i="2"/>
  <c r="G51" i="2"/>
  <c r="A51" i="2"/>
  <c r="I51" i="2"/>
  <c r="E37" i="2"/>
  <c r="F37" i="2"/>
  <c r="G37" i="2"/>
  <c r="A37" i="2"/>
  <c r="I37" i="2"/>
  <c r="G23" i="2"/>
  <c r="A23" i="2"/>
  <c r="I23" i="2"/>
  <c r="G24" i="2"/>
  <c r="A24" i="2"/>
  <c r="I24" i="2"/>
  <c r="G25" i="2"/>
  <c r="A25" i="2"/>
  <c r="I25" i="2"/>
  <c r="G26" i="2"/>
  <c r="A26" i="2"/>
  <c r="I26" i="2"/>
  <c r="G27" i="2"/>
  <c r="A27" i="2"/>
  <c r="I27" i="2"/>
  <c r="G28" i="2"/>
  <c r="A28" i="2"/>
  <c r="I28" i="2"/>
  <c r="G29" i="2"/>
  <c r="A29" i="2"/>
  <c r="I29" i="2"/>
  <c r="G30" i="2"/>
  <c r="A30" i="2"/>
  <c r="I30" i="2"/>
  <c r="G31" i="2"/>
  <c r="A31" i="2"/>
  <c r="I31" i="2"/>
  <c r="G32" i="2"/>
  <c r="A32" i="2"/>
  <c r="I32" i="2"/>
  <c r="G33" i="2"/>
  <c r="A33" i="2"/>
  <c r="I33" i="2"/>
  <c r="G34" i="2"/>
  <c r="A34" i="2"/>
  <c r="I34" i="2"/>
  <c r="G35" i="2"/>
  <c r="A35" i="2"/>
  <c r="I35" i="2"/>
  <c r="G36" i="2"/>
  <c r="A36" i="2"/>
  <c r="I36" i="2"/>
  <c r="G22" i="2"/>
  <c r="A22" i="2"/>
  <c r="I22" i="2"/>
  <c r="E35" i="2"/>
  <c r="F35" i="2"/>
  <c r="E36" i="2"/>
  <c r="F36" i="2"/>
  <c r="E23" i="2"/>
  <c r="F23" i="2"/>
  <c r="E24" i="2"/>
  <c r="F24" i="2"/>
  <c r="E25" i="2"/>
  <c r="F25" i="2"/>
  <c r="E26" i="2"/>
  <c r="F26" i="2"/>
  <c r="E27" i="2"/>
  <c r="F27" i="2"/>
  <c r="E28" i="2"/>
  <c r="F28" i="2"/>
  <c r="C29" i="2"/>
  <c r="E29" i="2"/>
  <c r="F29" i="2"/>
  <c r="E30" i="2"/>
  <c r="F30" i="2"/>
  <c r="E31" i="2"/>
  <c r="F31" i="2"/>
  <c r="E32" i="2"/>
  <c r="F32" i="2"/>
  <c r="E33" i="2"/>
  <c r="F33" i="2"/>
  <c r="C34" i="2"/>
  <c r="E34" i="2"/>
  <c r="F34" i="2"/>
  <c r="E22" i="2"/>
  <c r="F22" i="2"/>
  <c r="AH23" i="41038"/>
  <c r="Z26" i="41038"/>
  <c r="AH22" i="41038"/>
  <c r="Z25" i="41038"/>
  <c r="AF23" i="41038"/>
  <c r="AB26" i="41038"/>
  <c r="AF22" i="41038"/>
  <c r="AH20" i="41038"/>
  <c r="T26" i="41038"/>
  <c r="AH19" i="41038"/>
  <c r="AF20" i="41038"/>
  <c r="AF19" i="41038"/>
  <c r="V25" i="41038"/>
  <c r="AB20" i="41038"/>
  <c r="T23" i="41038"/>
  <c r="AB19" i="41038"/>
  <c r="T22" i="41038"/>
  <c r="Z20" i="41038"/>
  <c r="V23" i="41038"/>
  <c r="Z19" i="41038"/>
  <c r="AH17" i="41038"/>
  <c r="N26" i="41038"/>
  <c r="AH16" i="41038"/>
  <c r="AF17" i="41038"/>
  <c r="P26" i="41038"/>
  <c r="AF16" i="41038"/>
  <c r="P25" i="41038"/>
  <c r="AB17" i="41038"/>
  <c r="AB16" i="41038"/>
  <c r="N22" i="41038"/>
  <c r="Z17" i="41038"/>
  <c r="P23" i="41038"/>
  <c r="Z16" i="41038"/>
  <c r="P22" i="41038"/>
  <c r="V17" i="41038"/>
  <c r="V16" i="41038"/>
  <c r="T17" i="41038"/>
  <c r="P20" i="41038"/>
  <c r="T16" i="41038"/>
  <c r="AH11" i="41038"/>
  <c r="B26" i="41038"/>
  <c r="AH10" i="41038"/>
  <c r="B25" i="41038"/>
  <c r="AF11" i="41038"/>
  <c r="D26" i="41038"/>
  <c r="AF10" i="41038"/>
  <c r="AH14" i="41038"/>
  <c r="AH13" i="41038"/>
  <c r="H25" i="41038"/>
  <c r="AF14" i="41038"/>
  <c r="J26" i="41038"/>
  <c r="AF13" i="41038"/>
  <c r="J25" i="41038"/>
  <c r="AB14" i="41038"/>
  <c r="AB13" i="41038"/>
  <c r="H22" i="41038"/>
  <c r="Z14" i="41038"/>
  <c r="Z13" i="41038"/>
  <c r="J22" i="41038"/>
  <c r="V14" i="41038"/>
  <c r="H20" i="41038"/>
  <c r="V13" i="41038"/>
  <c r="T14" i="41038"/>
  <c r="T13" i="41038"/>
  <c r="J19" i="41038"/>
  <c r="P14" i="41038"/>
  <c r="P13" i="41038"/>
  <c r="N14" i="41038"/>
  <c r="N13" i="41038"/>
  <c r="AB11" i="41038"/>
  <c r="B23" i="41038"/>
  <c r="AB10" i="41038"/>
  <c r="Z11" i="41038"/>
  <c r="Z10" i="41038"/>
  <c r="V11" i="41038"/>
  <c r="B20" i="41038"/>
  <c r="V10" i="41038"/>
  <c r="T11" i="41038"/>
  <c r="T10" i="41038"/>
  <c r="W10" i="41038"/>
  <c r="P11" i="41038"/>
  <c r="P10" i="41038"/>
  <c r="B16" i="41038"/>
  <c r="N11" i="41038"/>
  <c r="N10" i="41038"/>
  <c r="D16" i="41038"/>
  <c r="J11" i="41038"/>
  <c r="J10" i="41038"/>
  <c r="H11" i="41038"/>
  <c r="D14" i="41038"/>
  <c r="H10" i="41038"/>
  <c r="AH23" i="41036"/>
  <c r="Z26" i="41036"/>
  <c r="AH22" i="41036"/>
  <c r="AF23" i="41036"/>
  <c r="AB26" i="41036"/>
  <c r="AF22" i="41036"/>
  <c r="AB25" i="41036"/>
  <c r="AH20" i="41036"/>
  <c r="AH19" i="41036"/>
  <c r="AF20" i="41036"/>
  <c r="AF19" i="41036"/>
  <c r="AI19" i="41036"/>
  <c r="V26" i="41036"/>
  <c r="AB20" i="41036"/>
  <c r="T23" i="41036"/>
  <c r="AB19" i="41036"/>
  <c r="Z20" i="41036"/>
  <c r="V23" i="41036"/>
  <c r="Z19" i="41036"/>
  <c r="V22" i="41036"/>
  <c r="AH17" i="41036"/>
  <c r="N26" i="41036"/>
  <c r="AH16" i="41036"/>
  <c r="AK16" i="41036"/>
  <c r="Q25" i="41036"/>
  <c r="AF17" i="41036"/>
  <c r="P26" i="41036"/>
  <c r="AF16" i="41036"/>
  <c r="P25" i="41036"/>
  <c r="AB17" i="41036"/>
  <c r="N23" i="41036"/>
  <c r="AB16" i="41036"/>
  <c r="N22" i="41036"/>
  <c r="Z17" i="41036"/>
  <c r="P23" i="41036"/>
  <c r="Z16" i="41036"/>
  <c r="V17" i="41036"/>
  <c r="N20" i="41036"/>
  <c r="V16" i="41036"/>
  <c r="N19" i="41036"/>
  <c r="T17" i="41036"/>
  <c r="P20" i="41036"/>
  <c r="T16" i="41036"/>
  <c r="P19" i="41036"/>
  <c r="AH14" i="41036"/>
  <c r="H26" i="41036"/>
  <c r="AH13" i="41036"/>
  <c r="AF14" i="41036"/>
  <c r="J26" i="41036"/>
  <c r="AF13" i="41036"/>
  <c r="AI13" i="41036"/>
  <c r="M25" i="41036"/>
  <c r="AB14" i="41036"/>
  <c r="H23" i="41036"/>
  <c r="AB13" i="41036"/>
  <c r="H22" i="41036"/>
  <c r="Z14" i="41036"/>
  <c r="J23" i="41036"/>
  <c r="Z13" i="41036"/>
  <c r="V14" i="41036"/>
  <c r="V13" i="41036"/>
  <c r="H19" i="41036"/>
  <c r="T14" i="41036"/>
  <c r="J20" i="41036"/>
  <c r="T13" i="41036"/>
  <c r="P14" i="41036"/>
  <c r="P13" i="41036"/>
  <c r="N14" i="41036"/>
  <c r="N13" i="41036"/>
  <c r="J16" i="41036"/>
  <c r="AH11" i="41036"/>
  <c r="B26" i="41036"/>
  <c r="AH10" i="41036"/>
  <c r="AK10" i="41036"/>
  <c r="E25" i="41036"/>
  <c r="B25" i="41036"/>
  <c r="AF11" i="41036"/>
  <c r="AF10" i="41036"/>
  <c r="D25" i="41036"/>
  <c r="AB11" i="41036"/>
  <c r="B23" i="41036"/>
  <c r="AB10" i="41036"/>
  <c r="B22" i="41036"/>
  <c r="Z11" i="41036"/>
  <c r="Z10" i="41036"/>
  <c r="D22" i="41036"/>
  <c r="P11" i="41036"/>
  <c r="B17" i="41036"/>
  <c r="P10" i="41036"/>
  <c r="B16" i="41036"/>
  <c r="N11" i="41036"/>
  <c r="N10" i="41036"/>
  <c r="Q10" i="41036"/>
  <c r="V11" i="41036"/>
  <c r="V10" i="41036"/>
  <c r="B19" i="41036"/>
  <c r="T11" i="41036"/>
  <c r="D20" i="41036"/>
  <c r="T10" i="41036"/>
  <c r="J11" i="41036"/>
  <c r="B14" i="41036"/>
  <c r="J10" i="41036"/>
  <c r="B13" i="41036"/>
  <c r="H11" i="41036"/>
  <c r="H10" i="41036"/>
  <c r="D13" i="41036"/>
  <c r="A25" i="41038"/>
  <c r="AF7" i="41038"/>
  <c r="A22" i="41038"/>
  <c r="Z7" i="41038"/>
  <c r="A19" i="41038"/>
  <c r="T7" i="41038"/>
  <c r="A16" i="41038"/>
  <c r="N7" i="41038"/>
  <c r="A13" i="41038"/>
  <c r="H7" i="41038"/>
  <c r="A10" i="41038"/>
  <c r="B7" i="41038"/>
  <c r="A25" i="41036"/>
  <c r="AF7" i="41036"/>
  <c r="A22" i="41036"/>
  <c r="Z7" i="41036"/>
  <c r="A19" i="41036"/>
  <c r="T7" i="41036"/>
  <c r="A16" i="41036"/>
  <c r="N7" i="41036"/>
  <c r="A13" i="41036"/>
  <c r="H7" i="41036"/>
  <c r="A10" i="41036"/>
  <c r="B7" i="41036"/>
  <c r="C3" i="41038"/>
  <c r="C3" i="41036"/>
  <c r="U43" i="1"/>
  <c r="AX119" i="2"/>
  <c r="L66" i="2"/>
  <c r="S43" i="1"/>
  <c r="AV119" i="2"/>
  <c r="J66" i="2"/>
  <c r="P43" i="1"/>
  <c r="AX21" i="2"/>
  <c r="L51" i="2"/>
  <c r="N43" i="1"/>
  <c r="AV21" i="2"/>
  <c r="J51" i="2"/>
  <c r="K43" i="1"/>
  <c r="L119" i="2"/>
  <c r="L36" i="2"/>
  <c r="I43" i="1"/>
  <c r="J119" i="2"/>
  <c r="J36" i="2"/>
  <c r="F43" i="1"/>
  <c r="L21" i="2"/>
  <c r="D43" i="1"/>
  <c r="J21" i="2"/>
  <c r="S42" i="1"/>
  <c r="AT119" i="2"/>
  <c r="H66" i="2"/>
  <c r="N42" i="1"/>
  <c r="AT21" i="2"/>
  <c r="H51" i="2"/>
  <c r="I42" i="1"/>
  <c r="H119" i="2"/>
  <c r="H36" i="2"/>
  <c r="D42" i="1"/>
  <c r="H21" i="2"/>
  <c r="U41" i="1"/>
  <c r="AX118" i="2"/>
  <c r="L65" i="2"/>
  <c r="S41" i="1"/>
  <c r="AV118" i="2"/>
  <c r="J65" i="2"/>
  <c r="P41" i="1"/>
  <c r="AX20" i="2"/>
  <c r="L50" i="2"/>
  <c r="N41" i="1"/>
  <c r="AV20" i="2"/>
  <c r="J50" i="2"/>
  <c r="K41" i="1"/>
  <c r="L118" i="2"/>
  <c r="L35" i="2"/>
  <c r="I41" i="1"/>
  <c r="J118" i="2"/>
  <c r="J35" i="2"/>
  <c r="F41" i="1"/>
  <c r="L20" i="2"/>
  <c r="D41" i="1"/>
  <c r="J20" i="2"/>
  <c r="S40" i="1"/>
  <c r="AT118" i="2"/>
  <c r="H65" i="2"/>
  <c r="N40" i="1"/>
  <c r="AT20" i="2"/>
  <c r="H50" i="2"/>
  <c r="I40" i="1"/>
  <c r="H118" i="2"/>
  <c r="H35" i="2"/>
  <c r="D40" i="1"/>
  <c r="H20" i="2"/>
  <c r="U39" i="1"/>
  <c r="AX117" i="2"/>
  <c r="L64" i="2"/>
  <c r="S39" i="1"/>
  <c r="AV117" i="2"/>
  <c r="J64" i="2"/>
  <c r="P39" i="1"/>
  <c r="AX19" i="2"/>
  <c r="L49" i="2"/>
  <c r="N39" i="1"/>
  <c r="AV19" i="2"/>
  <c r="J49" i="2"/>
  <c r="K39" i="1"/>
  <c r="L117" i="2"/>
  <c r="L34" i="2"/>
  <c r="I39" i="1"/>
  <c r="J117" i="2"/>
  <c r="J34" i="2"/>
  <c r="F39" i="1"/>
  <c r="L19" i="2"/>
  <c r="D39" i="1"/>
  <c r="J19" i="2"/>
  <c r="S38" i="1"/>
  <c r="AT117" i="2"/>
  <c r="H64" i="2"/>
  <c r="N38" i="1"/>
  <c r="AT19" i="2"/>
  <c r="H49" i="2"/>
  <c r="I38" i="1"/>
  <c r="H117" i="2"/>
  <c r="H34" i="2"/>
  <c r="D38" i="1"/>
  <c r="H19" i="2"/>
  <c r="U37" i="1"/>
  <c r="AX116" i="2"/>
  <c r="L63" i="2"/>
  <c r="S37" i="1"/>
  <c r="AV116" i="2"/>
  <c r="J63" i="2"/>
  <c r="P37" i="1"/>
  <c r="AX18" i="2"/>
  <c r="L48" i="2"/>
  <c r="N37" i="1"/>
  <c r="AV18" i="2"/>
  <c r="J48" i="2"/>
  <c r="K37" i="1"/>
  <c r="L116" i="2"/>
  <c r="L33" i="2"/>
  <c r="I37" i="1"/>
  <c r="J116" i="2"/>
  <c r="J33" i="2"/>
  <c r="F37" i="1"/>
  <c r="L18" i="2"/>
  <c r="D37" i="1"/>
  <c r="J18" i="2"/>
  <c r="S36" i="1"/>
  <c r="AT116" i="2"/>
  <c r="H63" i="2"/>
  <c r="N36" i="1"/>
  <c r="AT18" i="2"/>
  <c r="H48" i="2"/>
  <c r="I36" i="1"/>
  <c r="H116" i="2"/>
  <c r="H33" i="2"/>
  <c r="D36" i="1"/>
  <c r="H18" i="2"/>
  <c r="U35" i="1"/>
  <c r="AX115" i="2"/>
  <c r="L62" i="2"/>
  <c r="S35" i="1"/>
  <c r="AV115" i="2"/>
  <c r="J62" i="2"/>
  <c r="P35" i="1"/>
  <c r="AX17" i="2"/>
  <c r="L47" i="2"/>
  <c r="N35" i="1"/>
  <c r="AV17" i="2"/>
  <c r="J47" i="2"/>
  <c r="K35" i="1"/>
  <c r="L115" i="2"/>
  <c r="L32" i="2"/>
  <c r="I35" i="1"/>
  <c r="J115" i="2"/>
  <c r="J32" i="2"/>
  <c r="F35" i="1"/>
  <c r="L17" i="2"/>
  <c r="D35" i="1"/>
  <c r="J17" i="2"/>
  <c r="S34" i="1"/>
  <c r="AT115" i="2"/>
  <c r="H62" i="2"/>
  <c r="N34" i="1"/>
  <c r="AT17" i="2"/>
  <c r="H47" i="2"/>
  <c r="I34" i="1"/>
  <c r="H115" i="2"/>
  <c r="H32" i="2"/>
  <c r="D34" i="1"/>
  <c r="H17" i="2"/>
  <c r="U33" i="1"/>
  <c r="AX114" i="2"/>
  <c r="L61" i="2"/>
  <c r="S33" i="1"/>
  <c r="AV114" i="2"/>
  <c r="J61" i="2"/>
  <c r="P33" i="1"/>
  <c r="AX16" i="2"/>
  <c r="L46" i="2"/>
  <c r="N33" i="1"/>
  <c r="AV16" i="2"/>
  <c r="J46" i="2"/>
  <c r="K33" i="1"/>
  <c r="L114" i="2"/>
  <c r="L31" i="2"/>
  <c r="I33" i="1"/>
  <c r="J114" i="2"/>
  <c r="J31" i="2"/>
  <c r="F33" i="1"/>
  <c r="L16" i="2"/>
  <c r="D33" i="1"/>
  <c r="J16" i="2"/>
  <c r="S32" i="1"/>
  <c r="AT114" i="2"/>
  <c r="H61" i="2"/>
  <c r="N32" i="1"/>
  <c r="AT16" i="2"/>
  <c r="H46" i="2"/>
  <c r="I32" i="1"/>
  <c r="H114" i="2"/>
  <c r="H31" i="2"/>
  <c r="D32" i="1"/>
  <c r="H16" i="2"/>
  <c r="U31" i="1"/>
  <c r="AX113" i="2"/>
  <c r="L60" i="2"/>
  <c r="S31" i="1"/>
  <c r="AV113" i="2"/>
  <c r="J60" i="2"/>
  <c r="P31" i="1"/>
  <c r="AX15" i="2"/>
  <c r="L45" i="2"/>
  <c r="N31" i="1"/>
  <c r="AV15" i="2"/>
  <c r="J45" i="2"/>
  <c r="K31" i="1"/>
  <c r="L113" i="2"/>
  <c r="L30" i="2"/>
  <c r="I31" i="1"/>
  <c r="J113" i="2"/>
  <c r="J30" i="2"/>
  <c r="F31" i="1"/>
  <c r="L15" i="2"/>
  <c r="D31" i="1"/>
  <c r="J15" i="2"/>
  <c r="S30" i="1"/>
  <c r="AT113" i="2"/>
  <c r="H60" i="2"/>
  <c r="N30" i="1"/>
  <c r="AT15" i="2"/>
  <c r="H45" i="2"/>
  <c r="I30" i="1"/>
  <c r="H113" i="2"/>
  <c r="H30" i="2"/>
  <c r="D30" i="1"/>
  <c r="H15" i="2"/>
  <c r="U29" i="1"/>
  <c r="AX112" i="2"/>
  <c r="L59" i="2"/>
  <c r="S29" i="1"/>
  <c r="AV112" i="2"/>
  <c r="J59" i="2"/>
  <c r="P29" i="1"/>
  <c r="AX14" i="2"/>
  <c r="L44" i="2"/>
  <c r="N29" i="1"/>
  <c r="AV14" i="2"/>
  <c r="J44" i="2"/>
  <c r="K29" i="1"/>
  <c r="L112" i="2"/>
  <c r="L29" i="2"/>
  <c r="I29" i="1"/>
  <c r="J112" i="2"/>
  <c r="J29" i="2"/>
  <c r="F29" i="1"/>
  <c r="L14" i="2"/>
  <c r="D29" i="1"/>
  <c r="J14" i="2"/>
  <c r="S28" i="1"/>
  <c r="AT112" i="2"/>
  <c r="H59" i="2"/>
  <c r="N28" i="1"/>
  <c r="AT14" i="2"/>
  <c r="H44" i="2"/>
  <c r="I28" i="1"/>
  <c r="H112" i="2"/>
  <c r="H29" i="2"/>
  <c r="D28" i="1"/>
  <c r="H14" i="2"/>
  <c r="U27" i="1"/>
  <c r="AX111" i="2"/>
  <c r="L58" i="2"/>
  <c r="S27" i="1"/>
  <c r="AV111" i="2"/>
  <c r="J58" i="2"/>
  <c r="P27" i="1"/>
  <c r="AX13" i="2"/>
  <c r="L43" i="2"/>
  <c r="N27" i="1"/>
  <c r="AV13" i="2"/>
  <c r="J43" i="2"/>
  <c r="K27" i="1"/>
  <c r="L111" i="2"/>
  <c r="L28" i="2"/>
  <c r="I27" i="1"/>
  <c r="J111" i="2"/>
  <c r="J28" i="2"/>
  <c r="F27" i="1"/>
  <c r="L13" i="2"/>
  <c r="D27" i="1"/>
  <c r="J13" i="2"/>
  <c r="S26" i="1"/>
  <c r="AT111" i="2"/>
  <c r="H58" i="2"/>
  <c r="N26" i="1"/>
  <c r="AT13" i="2"/>
  <c r="H43" i="2"/>
  <c r="I26" i="1"/>
  <c r="H111" i="2"/>
  <c r="H28" i="2"/>
  <c r="D26" i="1"/>
  <c r="H13" i="2"/>
  <c r="U25" i="1"/>
  <c r="AX110" i="2"/>
  <c r="L57" i="2"/>
  <c r="S25" i="1"/>
  <c r="AV110" i="2"/>
  <c r="J57" i="2"/>
  <c r="P25" i="1"/>
  <c r="AX12" i="2"/>
  <c r="L42" i="2"/>
  <c r="N25" i="1"/>
  <c r="AV12" i="2"/>
  <c r="J42" i="2"/>
  <c r="K25" i="1"/>
  <c r="L110" i="2"/>
  <c r="L27" i="2"/>
  <c r="I25" i="1"/>
  <c r="J110" i="2"/>
  <c r="J27" i="2"/>
  <c r="F25" i="1"/>
  <c r="L12" i="2"/>
  <c r="D25" i="1"/>
  <c r="J12" i="2"/>
  <c r="S24" i="1"/>
  <c r="AT110" i="2"/>
  <c r="H57" i="2"/>
  <c r="N24" i="1"/>
  <c r="AT12" i="2"/>
  <c r="H42" i="2"/>
  <c r="I24" i="1"/>
  <c r="H110" i="2"/>
  <c r="H27" i="2"/>
  <c r="D24" i="1"/>
  <c r="H12" i="2"/>
  <c r="U23" i="1"/>
  <c r="AX109" i="2"/>
  <c r="L56" i="2"/>
  <c r="S23" i="1"/>
  <c r="AV109" i="2"/>
  <c r="J56" i="2"/>
  <c r="P23" i="1"/>
  <c r="AX11" i="2"/>
  <c r="L41" i="2"/>
  <c r="N23" i="1"/>
  <c r="AV11" i="2"/>
  <c r="J41" i="2"/>
  <c r="K23" i="1"/>
  <c r="L109" i="2"/>
  <c r="L26" i="2"/>
  <c r="I23" i="1"/>
  <c r="J109" i="2"/>
  <c r="J26" i="2"/>
  <c r="F23" i="1"/>
  <c r="L11" i="2"/>
  <c r="D23" i="1"/>
  <c r="J11" i="2"/>
  <c r="S22" i="1"/>
  <c r="AT109" i="2"/>
  <c r="H56" i="2"/>
  <c r="N22" i="1"/>
  <c r="AT11" i="2"/>
  <c r="H41" i="2"/>
  <c r="I22" i="1"/>
  <c r="H109" i="2"/>
  <c r="H26" i="2"/>
  <c r="D22" i="1"/>
  <c r="H11" i="2"/>
  <c r="U21" i="1"/>
  <c r="AX108" i="2"/>
  <c r="L55" i="2"/>
  <c r="S21" i="1"/>
  <c r="AV108" i="2"/>
  <c r="J55" i="2"/>
  <c r="P21" i="1"/>
  <c r="AX10" i="2"/>
  <c r="L40" i="2"/>
  <c r="N21" i="1"/>
  <c r="AV10" i="2"/>
  <c r="J40" i="2"/>
  <c r="K21" i="1"/>
  <c r="L108" i="2"/>
  <c r="L25" i="2"/>
  <c r="I21" i="1"/>
  <c r="J108" i="2"/>
  <c r="J25" i="2"/>
  <c r="F21" i="1"/>
  <c r="L10" i="2"/>
  <c r="D21" i="1"/>
  <c r="J10" i="2"/>
  <c r="S20" i="1"/>
  <c r="AT108" i="2"/>
  <c r="H55" i="2"/>
  <c r="N20" i="1"/>
  <c r="AT10" i="2"/>
  <c r="H40" i="2"/>
  <c r="I20" i="1"/>
  <c r="H108" i="2"/>
  <c r="H25" i="2"/>
  <c r="D20" i="1"/>
  <c r="H10" i="2"/>
  <c r="U19" i="1"/>
  <c r="AX107" i="2"/>
  <c r="L54" i="2"/>
  <c r="S19" i="1"/>
  <c r="AV107" i="2"/>
  <c r="J54" i="2"/>
  <c r="P19" i="1"/>
  <c r="AX9" i="2"/>
  <c r="L39" i="2"/>
  <c r="N19" i="1"/>
  <c r="AV9" i="2"/>
  <c r="J39" i="2"/>
  <c r="K19" i="1"/>
  <c r="L107" i="2"/>
  <c r="L24" i="2"/>
  <c r="I19" i="1"/>
  <c r="J107" i="2"/>
  <c r="J24" i="2"/>
  <c r="F19" i="1"/>
  <c r="L9" i="2"/>
  <c r="D19" i="1"/>
  <c r="J9" i="2"/>
  <c r="S18" i="1"/>
  <c r="AT107" i="2"/>
  <c r="H54" i="2"/>
  <c r="N18" i="1"/>
  <c r="AT9" i="2"/>
  <c r="H39" i="2"/>
  <c r="I18" i="1"/>
  <c r="H107" i="2"/>
  <c r="H24" i="2"/>
  <c r="D18" i="1"/>
  <c r="H9" i="2"/>
  <c r="U17" i="1"/>
  <c r="AX106" i="2"/>
  <c r="L53" i="2"/>
  <c r="S17" i="1"/>
  <c r="AV106" i="2"/>
  <c r="J53" i="2"/>
  <c r="P17" i="1"/>
  <c r="AX8" i="2"/>
  <c r="L38" i="2"/>
  <c r="N17" i="1"/>
  <c r="AV8" i="2"/>
  <c r="J38" i="2"/>
  <c r="K17" i="1"/>
  <c r="L106" i="2"/>
  <c r="L23" i="2"/>
  <c r="I17" i="1"/>
  <c r="J106" i="2"/>
  <c r="J23" i="2"/>
  <c r="F17" i="1"/>
  <c r="L8" i="2"/>
  <c r="D17" i="1"/>
  <c r="J8" i="2"/>
  <c r="S16" i="1"/>
  <c r="AT106" i="2"/>
  <c r="H53" i="2"/>
  <c r="N16" i="1"/>
  <c r="AT8" i="2"/>
  <c r="H38" i="2"/>
  <c r="I16" i="1"/>
  <c r="H106" i="2"/>
  <c r="H23" i="2"/>
  <c r="D16" i="1"/>
  <c r="H8" i="2"/>
  <c r="U15" i="1"/>
  <c r="AX105" i="2"/>
  <c r="L52" i="2"/>
  <c r="S15" i="1"/>
  <c r="AV105" i="2"/>
  <c r="J52" i="2"/>
  <c r="P15" i="1"/>
  <c r="AX7" i="2"/>
  <c r="L37" i="2"/>
  <c r="N15" i="1"/>
  <c r="AV7" i="2"/>
  <c r="J37" i="2"/>
  <c r="K15" i="1"/>
  <c r="L105" i="2"/>
  <c r="L22" i="2"/>
  <c r="I15" i="1"/>
  <c r="J105" i="2"/>
  <c r="J22" i="2"/>
  <c r="F15" i="1"/>
  <c r="L7" i="2"/>
  <c r="D15" i="1"/>
  <c r="J7" i="2"/>
  <c r="S14" i="1"/>
  <c r="AT105" i="2"/>
  <c r="H52" i="2"/>
  <c r="N14" i="1"/>
  <c r="AT7" i="2"/>
  <c r="H37" i="2"/>
  <c r="I14" i="1"/>
  <c r="H105" i="2"/>
  <c r="H22" i="2"/>
  <c r="D14" i="1"/>
  <c r="H7" i="2"/>
  <c r="G1" i="41042"/>
  <c r="AG37" i="41042"/>
  <c r="AF37" i="41042"/>
  <c r="AE37" i="41042"/>
  <c r="AD37" i="41042"/>
  <c r="AB37" i="41042"/>
  <c r="AC37" i="41042"/>
  <c r="AH37" i="41042"/>
  <c r="AG36" i="41042"/>
  <c r="AF36" i="41042"/>
  <c r="AE36" i="41042"/>
  <c r="AJ36" i="41042"/>
  <c r="AD36" i="41042"/>
  <c r="AC36" i="41042"/>
  <c r="AB36" i="41042"/>
  <c r="AG35" i="41042"/>
  <c r="AF35" i="41042"/>
  <c r="AE35" i="41042"/>
  <c r="AD35" i="41042"/>
  <c r="AB35" i="41042"/>
  <c r="AC35" i="41042"/>
  <c r="AH35" i="41042"/>
  <c r="AG34" i="41042"/>
  <c r="AF34" i="41042"/>
  <c r="AE34" i="41042"/>
  <c r="AD34" i="41042"/>
  <c r="AC34" i="41042"/>
  <c r="AB34" i="41042"/>
  <c r="AH34" i="41042"/>
  <c r="AG33" i="41042"/>
  <c r="AF33" i="41042"/>
  <c r="AE33" i="41042"/>
  <c r="AD33" i="41042"/>
  <c r="AC33" i="41042"/>
  <c r="AB33" i="41042"/>
  <c r="AG32" i="41042"/>
  <c r="AF32" i="41042"/>
  <c r="AE32" i="41042"/>
  <c r="AJ32" i="41042"/>
  <c r="AD32" i="41042"/>
  <c r="AC32" i="41042"/>
  <c r="AB32" i="41042"/>
  <c r="AH32" i="41042"/>
  <c r="AG31" i="41042"/>
  <c r="AF31" i="41042"/>
  <c r="AE31" i="41042"/>
  <c r="AD31" i="41042"/>
  <c r="AC31" i="41042"/>
  <c r="AB31" i="41042"/>
  <c r="AG30" i="41042"/>
  <c r="AE30" i="41042"/>
  <c r="AF30" i="41042"/>
  <c r="AJ30" i="41042"/>
  <c r="AD30" i="41042"/>
  <c r="AC30" i="41042"/>
  <c r="AB30" i="41042"/>
  <c r="AG29" i="41042"/>
  <c r="AF29" i="41042"/>
  <c r="AE29" i="41042"/>
  <c r="AD29" i="41042"/>
  <c r="AC29" i="41042"/>
  <c r="AB29" i="41042"/>
  <c r="AG28" i="41042"/>
  <c r="AF28" i="41042"/>
  <c r="AE28" i="41042"/>
  <c r="AD28" i="41042"/>
  <c r="AC28" i="41042"/>
  <c r="AB28" i="41042"/>
  <c r="AG27" i="41042"/>
  <c r="AF27" i="41042"/>
  <c r="AE27" i="41042"/>
  <c r="AD27" i="41042"/>
  <c r="AC27" i="41042"/>
  <c r="AB27" i="41042"/>
  <c r="AG26" i="41042"/>
  <c r="AF26" i="41042"/>
  <c r="AE26" i="41042"/>
  <c r="AD26" i="41042"/>
  <c r="AC26" i="41042"/>
  <c r="AB26" i="41042"/>
  <c r="AH26" i="41042"/>
  <c r="AG24" i="41042"/>
  <c r="AF24" i="41042"/>
  <c r="AE24" i="41042"/>
  <c r="AD24" i="41042"/>
  <c r="AC24" i="41042"/>
  <c r="AB24" i="41042"/>
  <c r="AG23" i="41042"/>
  <c r="AF23" i="41042"/>
  <c r="AE23" i="41042"/>
  <c r="AD23" i="41042"/>
  <c r="AC23" i="41042"/>
  <c r="AB23" i="41042"/>
  <c r="AG22" i="41042"/>
  <c r="AF22" i="41042"/>
  <c r="AE22" i="41042"/>
  <c r="AD22" i="41042"/>
  <c r="AC22" i="41042"/>
  <c r="AB22" i="41042"/>
  <c r="AH22" i="41042"/>
  <c r="AG21" i="41042"/>
  <c r="AF21" i="41042"/>
  <c r="AE21" i="41042"/>
  <c r="AD21" i="41042"/>
  <c r="AC21" i="41042"/>
  <c r="AB21" i="41042"/>
  <c r="AG20" i="41042"/>
  <c r="AF20" i="41042"/>
  <c r="AE20" i="41042"/>
  <c r="AJ20" i="41042"/>
  <c r="AD20" i="41042"/>
  <c r="AC20" i="41042"/>
  <c r="AB20" i="41042"/>
  <c r="AG19" i="41042"/>
  <c r="AF19" i="41042"/>
  <c r="AE19" i="41042"/>
  <c r="AD19" i="41042"/>
  <c r="AB19" i="41042"/>
  <c r="AC19" i="41042"/>
  <c r="AH19" i="41042"/>
  <c r="AG18" i="41042"/>
  <c r="AF18" i="41042"/>
  <c r="AE18" i="41042"/>
  <c r="AD18" i="41042"/>
  <c r="AC18" i="41042"/>
  <c r="AB18" i="41042"/>
  <c r="AH18" i="41042"/>
  <c r="AG17" i="41042"/>
  <c r="AF17" i="41042"/>
  <c r="AE17" i="41042"/>
  <c r="AD17" i="41042"/>
  <c r="AC17" i="41042"/>
  <c r="AB17" i="41042"/>
  <c r="AG16" i="41042"/>
  <c r="AF16" i="41042"/>
  <c r="AE16" i="41042"/>
  <c r="AD16" i="41042"/>
  <c r="AC16" i="41042"/>
  <c r="AB16" i="41042"/>
  <c r="AH16" i="41042"/>
  <c r="AG15" i="41042"/>
  <c r="AF15" i="41042"/>
  <c r="AE15" i="41042"/>
  <c r="AJ15" i="41042"/>
  <c r="AB15" i="41042"/>
  <c r="AC15" i="41042"/>
  <c r="AD15" i="41042"/>
  <c r="AH15" i="41042"/>
  <c r="AM15" i="41042"/>
  <c r="AG14" i="41042"/>
  <c r="AE14" i="41042"/>
  <c r="AF14" i="41042"/>
  <c r="AJ14" i="41042"/>
  <c r="AD14" i="41042"/>
  <c r="AC14" i="41042"/>
  <c r="AB14" i="41042"/>
  <c r="AG13" i="41042"/>
  <c r="AF13" i="41042"/>
  <c r="AE13" i="41042"/>
  <c r="AJ13" i="41042"/>
  <c r="AD13" i="41042"/>
  <c r="AC13" i="41042"/>
  <c r="AB13" i="41042"/>
  <c r="AG12" i="41042"/>
  <c r="AF12" i="41042"/>
  <c r="AE12" i="41042"/>
  <c r="AD12" i="41042"/>
  <c r="AC12" i="41042"/>
  <c r="AB12" i="41042"/>
  <c r="AH12" i="41042"/>
  <c r="AG11" i="41042"/>
  <c r="AF11" i="41042"/>
  <c r="AE11" i="41042"/>
  <c r="AJ11" i="41042"/>
  <c r="AD11" i="41042"/>
  <c r="AC11" i="41042"/>
  <c r="AB11" i="41042"/>
  <c r="AG10" i="41042"/>
  <c r="AE10" i="41042"/>
  <c r="AF10" i="41042"/>
  <c r="AJ10" i="41042"/>
  <c r="AD10" i="41042"/>
  <c r="AC10" i="41042"/>
  <c r="AB10" i="41042"/>
  <c r="AG9" i="41042"/>
  <c r="AF9" i="41042"/>
  <c r="AE9" i="41042"/>
  <c r="AD9" i="41042"/>
  <c r="AC9" i="41042"/>
  <c r="AB9" i="41042"/>
  <c r="AG8" i="41042"/>
  <c r="AF8" i="41042"/>
  <c r="AE8" i="41042"/>
  <c r="AD8" i="41042"/>
  <c r="AC8" i="41042"/>
  <c r="AB8" i="41042"/>
  <c r="AG7" i="41042"/>
  <c r="AF7" i="41042"/>
  <c r="AE7" i="41042"/>
  <c r="AJ7" i="41042"/>
  <c r="AB7" i="41042"/>
  <c r="AC7" i="41042"/>
  <c r="AD7" i="41042"/>
  <c r="AH7" i="41042"/>
  <c r="AK7" i="41042"/>
  <c r="AG6" i="41042"/>
  <c r="AF6" i="41042"/>
  <c r="AE6" i="41042"/>
  <c r="AD6" i="41042"/>
  <c r="AC6" i="41042"/>
  <c r="AB6" i="41042"/>
  <c r="AH6" i="41042"/>
  <c r="AG5" i="41042"/>
  <c r="AF5" i="41042"/>
  <c r="AE5" i="41042"/>
  <c r="AJ5" i="41042"/>
  <c r="AD5" i="41042"/>
  <c r="AC5" i="41042"/>
  <c r="AB5" i="41042"/>
  <c r="BJ115" i="2"/>
  <c r="BK115" i="2"/>
  <c r="BL115" i="2"/>
  <c r="BP115" i="2"/>
  <c r="BM115" i="2"/>
  <c r="BN115" i="2"/>
  <c r="BO115" i="2"/>
  <c r="BR115" i="2"/>
  <c r="BJ116" i="2"/>
  <c r="BK116" i="2"/>
  <c r="BL116" i="2"/>
  <c r="BP116" i="2"/>
  <c r="BM116" i="2"/>
  <c r="BN116" i="2"/>
  <c r="BO116" i="2"/>
  <c r="BJ117" i="2"/>
  <c r="BK117" i="2"/>
  <c r="BL117" i="2"/>
  <c r="BM117" i="2"/>
  <c r="BN117" i="2"/>
  <c r="BO117" i="2"/>
  <c r="BR117" i="2"/>
  <c r="BJ118" i="2"/>
  <c r="BK118" i="2"/>
  <c r="BL118" i="2"/>
  <c r="BP118" i="2"/>
  <c r="BM118" i="2"/>
  <c r="BN118" i="2"/>
  <c r="BO118" i="2"/>
  <c r="BJ119" i="2"/>
  <c r="BK119" i="2"/>
  <c r="BL119" i="2"/>
  <c r="BM119" i="2"/>
  <c r="BN119" i="2"/>
  <c r="BO119" i="2"/>
  <c r="BJ8" i="2"/>
  <c r="BK8" i="2"/>
  <c r="BL8" i="2"/>
  <c r="BP8" i="2"/>
  <c r="AC14" i="41036"/>
  <c r="BM8" i="2"/>
  <c r="BN8" i="2"/>
  <c r="BO8" i="2"/>
  <c r="BJ9" i="2"/>
  <c r="BK9" i="2"/>
  <c r="BL9" i="2"/>
  <c r="BP9" i="2"/>
  <c r="BM9" i="2"/>
  <c r="BN9" i="2"/>
  <c r="BO9" i="2"/>
  <c r="BR9" i="2"/>
  <c r="BJ10" i="2"/>
  <c r="BK10" i="2"/>
  <c r="BL10" i="2"/>
  <c r="BP10" i="2"/>
  <c r="BM10" i="2"/>
  <c r="BN10" i="2"/>
  <c r="BO10" i="2"/>
  <c r="BR10" i="2"/>
  <c r="BU10" i="2"/>
  <c r="BJ11" i="2"/>
  <c r="BK11" i="2"/>
  <c r="BL11" i="2"/>
  <c r="BM11" i="2"/>
  <c r="BN11" i="2"/>
  <c r="BO11" i="2"/>
  <c r="BJ12" i="2"/>
  <c r="BK12" i="2"/>
  <c r="BL12" i="2"/>
  <c r="BM12" i="2"/>
  <c r="BN12" i="2"/>
  <c r="BO12" i="2"/>
  <c r="BJ13" i="2"/>
  <c r="BK13" i="2"/>
  <c r="BL13" i="2"/>
  <c r="BM13" i="2"/>
  <c r="BN13" i="2"/>
  <c r="BO13" i="2"/>
  <c r="BR13" i="2"/>
  <c r="BJ14" i="2"/>
  <c r="BK14" i="2"/>
  <c r="BL14" i="2"/>
  <c r="BP14" i="2"/>
  <c r="BM14" i="2"/>
  <c r="BN14" i="2"/>
  <c r="BO14" i="2"/>
  <c r="BJ15" i="2"/>
  <c r="BK15" i="2"/>
  <c r="BL15" i="2"/>
  <c r="BM15" i="2"/>
  <c r="BN15" i="2"/>
  <c r="BO15" i="2"/>
  <c r="BJ16" i="2"/>
  <c r="BK16" i="2"/>
  <c r="BL16" i="2"/>
  <c r="BM16" i="2"/>
  <c r="BN16" i="2"/>
  <c r="BO16" i="2"/>
  <c r="BJ17" i="2"/>
  <c r="BK17" i="2"/>
  <c r="BL17" i="2"/>
  <c r="BM17" i="2"/>
  <c r="BN17" i="2"/>
  <c r="BO17" i="2"/>
  <c r="BR17" i="2"/>
  <c r="BJ18" i="2"/>
  <c r="BK18" i="2"/>
  <c r="BL18" i="2"/>
  <c r="BP18" i="2"/>
  <c r="Q11" i="41036"/>
  <c r="G17" i="41036"/>
  <c r="BM18" i="2"/>
  <c r="BN18" i="2"/>
  <c r="BO18" i="2"/>
  <c r="BJ19" i="2"/>
  <c r="BK19" i="2"/>
  <c r="BL19" i="2"/>
  <c r="BM19" i="2"/>
  <c r="BN19" i="2"/>
  <c r="BO19" i="2"/>
  <c r="BR19" i="2"/>
  <c r="BJ20" i="2"/>
  <c r="BK20" i="2"/>
  <c r="BL20" i="2"/>
  <c r="BM20" i="2"/>
  <c r="BN20" i="2"/>
  <c r="BO20" i="2"/>
  <c r="BJ21" i="2"/>
  <c r="BK21" i="2"/>
  <c r="BL21" i="2"/>
  <c r="BM21" i="2"/>
  <c r="BN21" i="2"/>
  <c r="BO21" i="2"/>
  <c r="BO7" i="2"/>
  <c r="BN7" i="2"/>
  <c r="BM7" i="2"/>
  <c r="BL7" i="2"/>
  <c r="BK7" i="2"/>
  <c r="BJ7" i="2"/>
  <c r="AB8" i="2"/>
  <c r="AC8" i="2"/>
  <c r="AD8" i="2"/>
  <c r="AE8" i="2"/>
  <c r="AF8" i="2"/>
  <c r="AG8" i="2"/>
  <c r="AJ8" i="2"/>
  <c r="AB9" i="2"/>
  <c r="AC9" i="2"/>
  <c r="AD9" i="2"/>
  <c r="AH9" i="2"/>
  <c r="AI17" i="4"/>
  <c r="S26" i="4"/>
  <c r="AE9" i="2"/>
  <c r="AF9" i="2"/>
  <c r="AG9" i="2"/>
  <c r="AB10" i="2"/>
  <c r="AC10" i="2"/>
  <c r="AD10" i="2"/>
  <c r="AE10" i="2"/>
  <c r="AF10" i="2"/>
  <c r="AG10" i="2"/>
  <c r="AJ10" i="2"/>
  <c r="AB11" i="2"/>
  <c r="AC11" i="2"/>
  <c r="AD11" i="2"/>
  <c r="AE11" i="2"/>
  <c r="AF11" i="2"/>
  <c r="AG11" i="2"/>
  <c r="AB12" i="2"/>
  <c r="AC12" i="2"/>
  <c r="AD12" i="2"/>
  <c r="AE12" i="2"/>
  <c r="AF12" i="2"/>
  <c r="AG12" i="2"/>
  <c r="AJ12" i="2"/>
  <c r="Y17" i="4"/>
  <c r="AB13" i="2"/>
  <c r="AC13" i="2"/>
  <c r="AD13" i="2"/>
  <c r="AE13" i="2"/>
  <c r="AF13" i="2"/>
  <c r="AG13" i="2"/>
  <c r="AB14" i="2"/>
  <c r="AC14" i="2"/>
  <c r="AD14" i="2"/>
  <c r="AE14" i="2"/>
  <c r="AF14" i="2"/>
  <c r="AG14" i="2"/>
  <c r="AB15" i="2"/>
  <c r="AC15" i="2"/>
  <c r="AD15" i="2"/>
  <c r="AE15" i="2"/>
  <c r="AF15" i="2"/>
  <c r="AG15" i="2"/>
  <c r="AB16" i="2"/>
  <c r="AC16" i="2"/>
  <c r="AD16" i="2"/>
  <c r="AE16" i="2"/>
  <c r="AF16" i="2"/>
  <c r="AG16" i="2"/>
  <c r="AJ16" i="2"/>
  <c r="AB17" i="2"/>
  <c r="AC17" i="2"/>
  <c r="AD17" i="2"/>
  <c r="AE17" i="2"/>
  <c r="AF17" i="2"/>
  <c r="AG17" i="2"/>
  <c r="AB18" i="2"/>
  <c r="AC18" i="2"/>
  <c r="AD18" i="2"/>
  <c r="AE18" i="2"/>
  <c r="AF18" i="2"/>
  <c r="AG18" i="2"/>
  <c r="AJ18" i="2"/>
  <c r="S11" i="4"/>
  <c r="AB19" i="2"/>
  <c r="AC19" i="2"/>
  <c r="AD19" i="2"/>
  <c r="AE19" i="2"/>
  <c r="AF19" i="2"/>
  <c r="AG19" i="2"/>
  <c r="AB20" i="2"/>
  <c r="AC20" i="2"/>
  <c r="AD20" i="2"/>
  <c r="AH20" i="2"/>
  <c r="Q14" i="4"/>
  <c r="AE20" i="2"/>
  <c r="AF20" i="2"/>
  <c r="AG20" i="2"/>
  <c r="AJ20" i="2"/>
  <c r="AB21" i="2"/>
  <c r="AC21" i="2"/>
  <c r="AD21" i="2"/>
  <c r="AE21" i="2"/>
  <c r="AF21" i="2"/>
  <c r="AG21" i="2"/>
  <c r="AB104" i="2"/>
  <c r="AC104" i="2"/>
  <c r="AD104" i="2"/>
  <c r="AE104" i="2"/>
  <c r="AF104" i="2"/>
  <c r="AG104" i="2"/>
  <c r="AB105" i="2"/>
  <c r="AC105" i="2"/>
  <c r="AD105" i="2"/>
  <c r="AE105" i="2"/>
  <c r="AF105" i="2"/>
  <c r="AG105" i="2"/>
  <c r="AB106" i="2"/>
  <c r="AC106" i="2"/>
  <c r="AD106" i="2"/>
  <c r="AE106" i="2"/>
  <c r="AF106" i="2"/>
  <c r="AG106" i="2"/>
  <c r="AB107" i="2"/>
  <c r="AC107" i="2"/>
  <c r="AD107" i="2"/>
  <c r="AE107" i="2"/>
  <c r="AF107" i="2"/>
  <c r="AG107" i="2"/>
  <c r="AJ107" i="2"/>
  <c r="AK17" i="3"/>
  <c r="Q26" i="3"/>
  <c r="AB108" i="2"/>
  <c r="AC108" i="2"/>
  <c r="AD108" i="2"/>
  <c r="AH108" i="2"/>
  <c r="AC11" i="3"/>
  <c r="AE108" i="2"/>
  <c r="AF108" i="2"/>
  <c r="AG108" i="2"/>
  <c r="AJ108" i="2"/>
  <c r="AB109" i="2"/>
  <c r="AC109" i="2"/>
  <c r="AD109" i="2"/>
  <c r="AH109" i="2"/>
  <c r="AI14" i="3"/>
  <c r="M26" i="3"/>
  <c r="AE109" i="2"/>
  <c r="AF109" i="2"/>
  <c r="AG109" i="2"/>
  <c r="AJ109" i="2"/>
  <c r="AM109" i="2"/>
  <c r="AK15" i="3"/>
  <c r="AB110" i="2"/>
  <c r="AC110" i="2"/>
  <c r="AD110" i="2"/>
  <c r="AH110" i="2"/>
  <c r="W17" i="3"/>
  <c r="S20" i="3"/>
  <c r="AE110" i="2"/>
  <c r="AF110" i="2"/>
  <c r="AG110" i="2"/>
  <c r="AJ110" i="2"/>
  <c r="Y17" i="3"/>
  <c r="Q20" i="3"/>
  <c r="AB111" i="2"/>
  <c r="AC111" i="2"/>
  <c r="AD111" i="2"/>
  <c r="AH111" i="2"/>
  <c r="AE111" i="2"/>
  <c r="AF111" i="2"/>
  <c r="AG111" i="2"/>
  <c r="AJ111" i="2"/>
  <c r="AB112" i="2"/>
  <c r="AC112" i="2"/>
  <c r="AD112" i="2"/>
  <c r="AH112" i="2"/>
  <c r="AE112" i="2"/>
  <c r="AF112" i="2"/>
  <c r="AG112" i="2"/>
  <c r="AB113" i="2"/>
  <c r="AC113" i="2"/>
  <c r="AD113" i="2"/>
  <c r="AE113" i="2"/>
  <c r="AF113" i="2"/>
  <c r="AG113" i="2"/>
  <c r="AB114" i="2"/>
  <c r="AC114" i="2"/>
  <c r="AD114" i="2"/>
  <c r="AH114" i="2"/>
  <c r="AE114" i="2"/>
  <c r="AF114" i="2"/>
  <c r="AG114" i="2"/>
  <c r="AB115" i="2"/>
  <c r="AC115" i="2"/>
  <c r="AD115" i="2"/>
  <c r="AE115" i="2"/>
  <c r="AF115" i="2"/>
  <c r="AG115" i="2"/>
  <c r="AJ115" i="2"/>
  <c r="AB116" i="2"/>
  <c r="AC116" i="2"/>
  <c r="AD116" i="2"/>
  <c r="AH116" i="2"/>
  <c r="AE116" i="2"/>
  <c r="AF116" i="2"/>
  <c r="AG116" i="2"/>
  <c r="AB117" i="2"/>
  <c r="AC117" i="2"/>
  <c r="AD117" i="2"/>
  <c r="AE117" i="2"/>
  <c r="AF117" i="2"/>
  <c r="AG117" i="2"/>
  <c r="AJ117" i="2"/>
  <c r="AB118" i="2"/>
  <c r="AC118" i="2"/>
  <c r="AD118" i="2"/>
  <c r="AH118" i="2"/>
  <c r="AE118" i="2"/>
  <c r="AF118" i="2"/>
  <c r="AG118" i="2"/>
  <c r="AB119" i="2"/>
  <c r="AC119" i="2"/>
  <c r="AD119" i="2"/>
  <c r="AH119" i="2"/>
  <c r="AE119" i="2"/>
  <c r="AF119" i="2"/>
  <c r="AG119" i="2"/>
  <c r="AJ119" i="2"/>
  <c r="AG7" i="2"/>
  <c r="AE7" i="2"/>
  <c r="AF7" i="2"/>
  <c r="AJ7" i="2"/>
  <c r="AD7" i="2"/>
  <c r="AC7" i="2"/>
  <c r="AB7" i="2"/>
  <c r="AH7" i="2"/>
  <c r="AK7" i="2"/>
  <c r="W12" i="4"/>
  <c r="G21" i="4"/>
  <c r="AF23" i="4"/>
  <c r="AB26" i="4"/>
  <c r="AH23" i="4"/>
  <c r="AF20" i="4"/>
  <c r="V26" i="4"/>
  <c r="AH20" i="4"/>
  <c r="T26" i="4"/>
  <c r="AF17" i="4"/>
  <c r="AF16" i="4"/>
  <c r="AI16" i="4"/>
  <c r="S25" i="4"/>
  <c r="AH17" i="4"/>
  <c r="AF14" i="4"/>
  <c r="AH14" i="4"/>
  <c r="H26" i="4"/>
  <c r="AF11" i="4"/>
  <c r="D26" i="4"/>
  <c r="AH11" i="4"/>
  <c r="B26" i="4"/>
  <c r="AF10" i="4"/>
  <c r="AI10" i="4"/>
  <c r="AF13" i="4"/>
  <c r="J25" i="4"/>
  <c r="P25" i="4"/>
  <c r="AF19" i="4"/>
  <c r="AH10" i="4"/>
  <c r="B25" i="4"/>
  <c r="AH13" i="4"/>
  <c r="H25" i="4"/>
  <c r="AH16" i="4"/>
  <c r="N25" i="4"/>
  <c r="AH19" i="4"/>
  <c r="T25" i="4"/>
  <c r="AF22" i="4"/>
  <c r="AB25" i="4"/>
  <c r="AH22" i="4"/>
  <c r="A25" i="4"/>
  <c r="AF7" i="4"/>
  <c r="Z20" i="4"/>
  <c r="V23" i="4"/>
  <c r="AB20" i="4"/>
  <c r="T23" i="4"/>
  <c r="Z17" i="4"/>
  <c r="AB17" i="4"/>
  <c r="N23" i="4"/>
  <c r="Z14" i="4"/>
  <c r="J23" i="4"/>
  <c r="AB14" i="4"/>
  <c r="H23" i="4"/>
  <c r="Z11" i="4"/>
  <c r="D23" i="4"/>
  <c r="AB11" i="4"/>
  <c r="B23" i="4"/>
  <c r="Z10" i="4"/>
  <c r="Z13" i="4"/>
  <c r="J22" i="4"/>
  <c r="Z16" i="4"/>
  <c r="Z19" i="4"/>
  <c r="AB10" i="4"/>
  <c r="B22" i="4"/>
  <c r="AB13" i="4"/>
  <c r="H22" i="4"/>
  <c r="AB16" i="4"/>
  <c r="AB19" i="4"/>
  <c r="T22" i="4"/>
  <c r="A22" i="4"/>
  <c r="Z7" i="4"/>
  <c r="T17" i="4"/>
  <c r="P20" i="4"/>
  <c r="V17" i="4"/>
  <c r="T14" i="4"/>
  <c r="J20" i="4"/>
  <c r="V14" i="4"/>
  <c r="H20" i="4"/>
  <c r="T11" i="4"/>
  <c r="V11" i="4"/>
  <c r="B20" i="4"/>
  <c r="T10" i="4"/>
  <c r="D19" i="4"/>
  <c r="T13" i="4"/>
  <c r="J19" i="4"/>
  <c r="T16" i="4"/>
  <c r="P19" i="4"/>
  <c r="V10" i="4"/>
  <c r="V13" i="4"/>
  <c r="H19" i="4"/>
  <c r="V16" i="4"/>
  <c r="A19" i="4"/>
  <c r="T7" i="4"/>
  <c r="N14" i="4"/>
  <c r="J17" i="4"/>
  <c r="P14" i="4"/>
  <c r="H17" i="4"/>
  <c r="N11" i="4"/>
  <c r="D17" i="4"/>
  <c r="P11" i="4"/>
  <c r="B17" i="4"/>
  <c r="N10" i="4"/>
  <c r="N13" i="4"/>
  <c r="J16" i="4"/>
  <c r="P10" i="4"/>
  <c r="S10" i="4"/>
  <c r="E16" i="4"/>
  <c r="P13" i="4"/>
  <c r="A16" i="4"/>
  <c r="N7" i="4"/>
  <c r="H11" i="4"/>
  <c r="D14" i="4"/>
  <c r="J11" i="4"/>
  <c r="B14" i="4"/>
  <c r="H10" i="4"/>
  <c r="J10" i="4"/>
  <c r="B13" i="4"/>
  <c r="A13" i="4"/>
  <c r="H7" i="4"/>
  <c r="A10" i="4"/>
  <c r="B7" i="4"/>
  <c r="C3" i="3"/>
  <c r="T4" i="3"/>
  <c r="J10" i="3"/>
  <c r="B13" i="3"/>
  <c r="J11" i="3"/>
  <c r="B14" i="3"/>
  <c r="P10" i="3"/>
  <c r="B16" i="3"/>
  <c r="P11" i="3"/>
  <c r="B17" i="3"/>
  <c r="V10" i="3"/>
  <c r="B19" i="3"/>
  <c r="V11" i="3"/>
  <c r="B20" i="3"/>
  <c r="AB10" i="3"/>
  <c r="B22" i="3"/>
  <c r="AB11" i="3"/>
  <c r="B23" i="3"/>
  <c r="AH10" i="3"/>
  <c r="B25" i="3"/>
  <c r="AH11" i="3"/>
  <c r="B26" i="3"/>
  <c r="H10" i="3"/>
  <c r="D13" i="3"/>
  <c r="H11" i="3"/>
  <c r="D14" i="3"/>
  <c r="N10" i="3"/>
  <c r="D16" i="3"/>
  <c r="N11" i="3"/>
  <c r="D17" i="3"/>
  <c r="T10" i="3"/>
  <c r="T11" i="3"/>
  <c r="Z10" i="3"/>
  <c r="Z11" i="3"/>
  <c r="D23" i="3"/>
  <c r="AF10" i="3"/>
  <c r="AF11" i="3"/>
  <c r="D26" i="3"/>
  <c r="N13" i="3"/>
  <c r="AB20" i="3"/>
  <c r="T23" i="3"/>
  <c r="AB19" i="3"/>
  <c r="AE19" i="3"/>
  <c r="Z20" i="3"/>
  <c r="V23" i="3"/>
  <c r="Z19" i="3"/>
  <c r="P14" i="3"/>
  <c r="P13" i="3"/>
  <c r="S13" i="3"/>
  <c r="H17" i="3"/>
  <c r="H16" i="3"/>
  <c r="N14" i="3"/>
  <c r="J17" i="3"/>
  <c r="AH23" i="3"/>
  <c r="Z26" i="3"/>
  <c r="AH22" i="3"/>
  <c r="Z25" i="3"/>
  <c r="AF23" i="3"/>
  <c r="AF22" i="3"/>
  <c r="AH20" i="3"/>
  <c r="T26" i="3"/>
  <c r="AH19" i="3"/>
  <c r="T25" i="3"/>
  <c r="AF20" i="3"/>
  <c r="AF19" i="3"/>
  <c r="V25" i="3"/>
  <c r="AB17" i="3"/>
  <c r="N23" i="3"/>
  <c r="AB16" i="3"/>
  <c r="N22" i="3"/>
  <c r="Z17" i="3"/>
  <c r="P23" i="3"/>
  <c r="Z16" i="3"/>
  <c r="V14" i="3"/>
  <c r="H20" i="3"/>
  <c r="V13" i="3"/>
  <c r="H19" i="3"/>
  <c r="T14" i="3"/>
  <c r="J20" i="3"/>
  <c r="T13" i="3"/>
  <c r="T17" i="3"/>
  <c r="P20" i="3"/>
  <c r="V17" i="3"/>
  <c r="N20" i="3"/>
  <c r="V16" i="3"/>
  <c r="N19" i="3"/>
  <c r="T16" i="3"/>
  <c r="AF14" i="3"/>
  <c r="J26" i="3"/>
  <c r="AH14" i="3"/>
  <c r="H26" i="3"/>
  <c r="AH13" i="3"/>
  <c r="AK13" i="3"/>
  <c r="K25" i="3"/>
  <c r="AF13" i="3"/>
  <c r="J25" i="3"/>
  <c r="AH17" i="3"/>
  <c r="N26" i="3"/>
  <c r="AF17" i="3"/>
  <c r="P26" i="3"/>
  <c r="AH16" i="3"/>
  <c r="AF16" i="3"/>
  <c r="AB14" i="3"/>
  <c r="H23" i="3"/>
  <c r="Z14" i="3"/>
  <c r="J23" i="3"/>
  <c r="AB13" i="3"/>
  <c r="H22" i="3"/>
  <c r="Z13" i="3"/>
  <c r="A25" i="3"/>
  <c r="AF7" i="3"/>
  <c r="A22" i="3"/>
  <c r="Z7" i="3"/>
  <c r="A19" i="3"/>
  <c r="T7" i="3"/>
  <c r="A16" i="3"/>
  <c r="N7" i="3"/>
  <c r="A13" i="3"/>
  <c r="H7" i="3"/>
  <c r="A10" i="3"/>
  <c r="B7" i="3"/>
  <c r="BR11" i="2"/>
  <c r="AK14" i="41036"/>
  <c r="K26" i="41036"/>
  <c r="AE11" i="41036"/>
  <c r="E23" i="41036"/>
  <c r="AK23" i="41038"/>
  <c r="AC26" i="41038"/>
  <c r="BR108" i="2"/>
  <c r="BR119" i="2"/>
  <c r="AE20" i="41038"/>
  <c r="W23" i="41038"/>
  <c r="BP117" i="2"/>
  <c r="AI14" i="41038"/>
  <c r="M26" i="41038"/>
  <c r="BP13" i="2"/>
  <c r="AI11" i="41036"/>
  <c r="BR116" i="2"/>
  <c r="S11" i="41038"/>
  <c r="E17" i="41038"/>
  <c r="BR109" i="2"/>
  <c r="AK14" i="41038"/>
  <c r="K26" i="41038"/>
  <c r="AK11" i="41036"/>
  <c r="E26" i="41036"/>
  <c r="M23" i="41036"/>
  <c r="W17" i="41038"/>
  <c r="S20" i="41038"/>
  <c r="BR111" i="2"/>
  <c r="BR105" i="2"/>
  <c r="Y11" i="41038"/>
  <c r="AI20" i="41038"/>
  <c r="Y26" i="41038"/>
  <c r="BR106" i="2"/>
  <c r="BS106" i="2"/>
  <c r="AC15" i="41038"/>
  <c r="M24" i="41038"/>
  <c r="BR107" i="2"/>
  <c r="AK17" i="41038"/>
  <c r="BR118" i="2"/>
  <c r="S14" i="41038"/>
  <c r="K17" i="41038"/>
  <c r="AC14" i="41038"/>
  <c r="M23" i="41038"/>
  <c r="BP11" i="2"/>
  <c r="BP16" i="2"/>
  <c r="AJ16" i="41042"/>
  <c r="AM16" i="41042"/>
  <c r="AH20" i="41042"/>
  <c r="AJ33" i="41042"/>
  <c r="AJ35" i="41042"/>
  <c r="AH28" i="41042"/>
  <c r="AJ28" i="41042"/>
  <c r="AK28" i="41042"/>
  <c r="AJ19" i="41042"/>
  <c r="AJ23" i="41042"/>
  <c r="AJ27" i="41042"/>
  <c r="AH29" i="41042"/>
  <c r="AH36" i="41042"/>
  <c r="AK36" i="41042"/>
  <c r="J23" i="41038"/>
  <c r="H16" i="41038"/>
  <c r="N19" i="41038"/>
  <c r="P19" i="41038"/>
  <c r="D22" i="41038"/>
  <c r="J19" i="41036"/>
  <c r="BR8" i="2"/>
  <c r="AH14" i="2"/>
  <c r="W14" i="4"/>
  <c r="M20" i="4"/>
  <c r="Q23" i="41038"/>
  <c r="AH17" i="2"/>
  <c r="BR15" i="2"/>
  <c r="AK23" i="41036"/>
  <c r="AC26" i="41036"/>
  <c r="W14" i="41036"/>
  <c r="M20" i="41036"/>
  <c r="AH27" i="41042"/>
  <c r="AM27" i="41042"/>
  <c r="AK16" i="41042"/>
  <c r="AJ9" i="41042"/>
  <c r="AH9" i="41042"/>
  <c r="AM9" i="41042"/>
  <c r="AH11" i="41042"/>
  <c r="AK11" i="41042"/>
  <c r="AJ17" i="41042"/>
  <c r="AJ21" i="41042"/>
  <c r="AJ6" i="41042"/>
  <c r="AM6" i="41042"/>
  <c r="AJ8" i="41042"/>
  <c r="AH8" i="41042"/>
  <c r="AM8" i="41042"/>
  <c r="AK8" i="41042"/>
  <c r="AH10" i="41042"/>
  <c r="AK10" i="41042"/>
  <c r="AJ12" i="41042"/>
  <c r="AK15" i="41042"/>
  <c r="AH17" i="41042"/>
  <c r="AK17" i="41042"/>
  <c r="AH21" i="41042"/>
  <c r="AM21" i="41042"/>
  <c r="AK21" i="41042"/>
  <c r="AH5" i="41042"/>
  <c r="AK9" i="41042"/>
  <c r="AK12" i="41042"/>
  <c r="AJ18" i="41042"/>
  <c r="AH23" i="41042"/>
  <c r="AM23" i="41042"/>
  <c r="AK23" i="41042"/>
  <c r="B25" i="41043"/>
  <c r="M17" i="4"/>
  <c r="M10" i="41036"/>
  <c r="E13" i="41036"/>
  <c r="AE14" i="41036"/>
  <c r="K23" i="41036"/>
  <c r="AI16" i="41036"/>
  <c r="S25" i="41036"/>
  <c r="W11" i="41038"/>
  <c r="G20" i="41038"/>
  <c r="AI11" i="41038"/>
  <c r="G26" i="41038"/>
  <c r="AH106" i="2"/>
  <c r="AC14" i="3"/>
  <c r="M23" i="3"/>
  <c r="AH18" i="2"/>
  <c r="Q11" i="4"/>
  <c r="G17" i="4"/>
  <c r="BP21" i="2"/>
  <c r="M11" i="4"/>
  <c r="E14" i="4"/>
  <c r="AJ14" i="2"/>
  <c r="Q20" i="4"/>
  <c r="AJ11" i="2"/>
  <c r="AK14" i="4"/>
  <c r="K26" i="4"/>
  <c r="AE14" i="4"/>
  <c r="K23" i="4"/>
  <c r="BP7" i="2"/>
  <c r="W11" i="41036"/>
  <c r="G20" i="41036"/>
  <c r="BR18" i="2"/>
  <c r="S11" i="41036"/>
  <c r="E17" i="41036"/>
  <c r="AJ15" i="2"/>
  <c r="BU13" i="2"/>
  <c r="AK12" i="41036"/>
  <c r="E27" i="41036"/>
  <c r="AJ19" i="2"/>
  <c r="AH19" i="2"/>
  <c r="AM19" i="2"/>
  <c r="AK24" i="4"/>
  <c r="AC27" i="4"/>
  <c r="AK23" i="4"/>
  <c r="AC26" i="4"/>
  <c r="E17" i="4"/>
  <c r="AH16" i="2"/>
  <c r="AH15" i="2"/>
  <c r="AH13" i="2"/>
  <c r="AI11" i="4"/>
  <c r="G26" i="4"/>
  <c r="AH105" i="2"/>
  <c r="W11" i="3"/>
  <c r="D19" i="41038"/>
  <c r="BU8" i="2"/>
  <c r="AE15" i="41036"/>
  <c r="K24" i="41036"/>
  <c r="BP15" i="2"/>
  <c r="BS15" i="2"/>
  <c r="AC18" i="41036"/>
  <c r="S24" i="41036"/>
  <c r="AJ106" i="2"/>
  <c r="Q11" i="3"/>
  <c r="G17" i="3"/>
  <c r="AH8" i="2"/>
  <c r="AC14" i="4"/>
  <c r="BU105" i="2"/>
  <c r="Y12" i="41038"/>
  <c r="E21" i="41038"/>
  <c r="BS118" i="2"/>
  <c r="Q15" i="41038"/>
  <c r="M18" i="41038"/>
  <c r="AJ17" i="2"/>
  <c r="AK20" i="4"/>
  <c r="W26" i="4"/>
  <c r="AK18" i="2"/>
  <c r="Q12" i="4"/>
  <c r="G18" i="4"/>
  <c r="BU106" i="2"/>
  <c r="AE15" i="41038"/>
  <c r="K24" i="41038"/>
  <c r="BR7" i="2"/>
  <c r="Y11" i="41036"/>
  <c r="AK106" i="2"/>
  <c r="AC15" i="3"/>
  <c r="M24" i="3"/>
  <c r="W11" i="4"/>
  <c r="BS8" i="2"/>
  <c r="AC15" i="41036"/>
  <c r="M24" i="41036"/>
  <c r="S14" i="4"/>
  <c r="K17" i="4"/>
  <c r="AH11" i="2"/>
  <c r="BR21" i="2"/>
  <c r="BR12" i="2"/>
  <c r="Y17" i="41036"/>
  <c r="Q20" i="41036"/>
  <c r="AK17" i="41036"/>
  <c r="Q26" i="41036"/>
  <c r="BP119" i="2"/>
  <c r="AC20" i="41038"/>
  <c r="Y23" i="41038"/>
  <c r="BR110" i="2"/>
  <c r="Y17" i="41038"/>
  <c r="Q20" i="41038"/>
  <c r="AM16" i="2"/>
  <c r="M12" i="4"/>
  <c r="E15" i="4"/>
  <c r="AJ13" i="2"/>
  <c r="AK11" i="4"/>
  <c r="E26" i="4"/>
  <c r="AH12" i="2"/>
  <c r="BP19" i="2"/>
  <c r="BS19" i="2"/>
  <c r="AI24" i="41036"/>
  <c r="AE27" i="41036"/>
  <c r="AI23" i="41036"/>
  <c r="AE26" i="41036"/>
  <c r="BS10" i="2"/>
  <c r="AC12" i="41036"/>
  <c r="G24" i="41036"/>
  <c r="BU111" i="2"/>
  <c r="AK12" i="41038"/>
  <c r="E27" i="41038"/>
  <c r="AK13" i="2"/>
  <c r="AI12" i="4"/>
  <c r="G27" i="4"/>
  <c r="AI23" i="4"/>
  <c r="AE26" i="4"/>
  <c r="BP20" i="2"/>
  <c r="BR20" i="2"/>
  <c r="BS20" i="2"/>
  <c r="Q15" i="41036"/>
  <c r="Q14" i="41036"/>
  <c r="M17" i="41036"/>
  <c r="BU18" i="2"/>
  <c r="S12" i="41036"/>
  <c r="E18" i="41036"/>
  <c r="S14" i="41036"/>
  <c r="K17" i="41036"/>
  <c r="BR14" i="2"/>
  <c r="Y14" i="41036"/>
  <c r="K20" i="41036"/>
  <c r="AH10" i="2"/>
  <c r="AC11" i="4"/>
  <c r="G23" i="4"/>
  <c r="BP12" i="2"/>
  <c r="W17" i="41036"/>
  <c r="S20" i="41036"/>
  <c r="BR16" i="2"/>
  <c r="BU16" i="2"/>
  <c r="M12" i="41036"/>
  <c r="BU7" i="2"/>
  <c r="Y12" i="41036"/>
  <c r="AE12" i="41036"/>
  <c r="AQ12" i="41036"/>
  <c r="BP17" i="2"/>
  <c r="AI20" i="41036"/>
  <c r="Y26" i="41036"/>
  <c r="AK19" i="2"/>
  <c r="AI24" i="4"/>
  <c r="AE27" i="4"/>
  <c r="AJ21" i="2"/>
  <c r="AE20" i="4"/>
  <c r="W23" i="4"/>
  <c r="AH21" i="2"/>
  <c r="BS18" i="2"/>
  <c r="Q12" i="41036"/>
  <c r="G18" i="41036"/>
  <c r="BS119" i="2"/>
  <c r="AH30" i="41042"/>
  <c r="AK30" i="41042"/>
  <c r="AH33" i="41042"/>
  <c r="AJ31" i="41042"/>
  <c r="AJ34" i="41042"/>
  <c r="AM34" i="41042"/>
  <c r="AH13" i="41042"/>
  <c r="AK13" i="41042"/>
  <c r="AH14" i="41042"/>
  <c r="AK14" i="41042"/>
  <c r="AJ22" i="41042"/>
  <c r="AM22" i="41042"/>
  <c r="BS110" i="2"/>
  <c r="W18" i="41038"/>
  <c r="S21" i="41038"/>
  <c r="BP108" i="2"/>
  <c r="AC11" i="41038"/>
  <c r="G23" i="41038"/>
  <c r="BP113" i="2"/>
  <c r="AC17" i="41038"/>
  <c r="S23" i="41038"/>
  <c r="AN23" i="41038"/>
  <c r="BU14" i="2"/>
  <c r="Y15" i="41036"/>
  <c r="K21" i="41036"/>
  <c r="BU20" i="2"/>
  <c r="S15" i="41036"/>
  <c r="K18" i="41036"/>
  <c r="AM13" i="2"/>
  <c r="AK12" i="4"/>
  <c r="E27" i="4"/>
  <c r="AK10" i="2"/>
  <c r="AC12" i="4"/>
  <c r="G24" i="4"/>
  <c r="AK8" i="2"/>
  <c r="AC15" i="4"/>
  <c r="M24" i="4"/>
  <c r="AC17" i="41036"/>
  <c r="S23" i="41036"/>
  <c r="M18" i="41036"/>
  <c r="AM20" i="2"/>
  <c r="S15" i="4"/>
  <c r="K18" i="4"/>
  <c r="AM12" i="41042"/>
  <c r="BS105" i="2"/>
  <c r="W12" i="41038"/>
  <c r="G21" i="41038"/>
  <c r="AB4" i="4"/>
  <c r="AB4" i="3"/>
  <c r="J25" i="41042"/>
  <c r="B10" i="41042"/>
  <c r="B72" i="2"/>
  <c r="B9" i="41042"/>
  <c r="B71" i="2"/>
  <c r="B8" i="41042"/>
  <c r="B70" i="2"/>
  <c r="B7" i="41042"/>
  <c r="B69" i="2"/>
  <c r="B6" i="41042"/>
  <c r="B68" i="2"/>
  <c r="F2" i="41041"/>
  <c r="J2" i="41042"/>
  <c r="B5" i="41042"/>
  <c r="B67" i="2"/>
  <c r="B37" i="41042"/>
  <c r="B99" i="2"/>
  <c r="B36" i="41042"/>
  <c r="B98" i="2"/>
  <c r="B35" i="41042"/>
  <c r="B97" i="2"/>
  <c r="B34" i="41042"/>
  <c r="B96" i="2"/>
  <c r="B33" i="41042"/>
  <c r="B95" i="2"/>
  <c r="B32" i="41042"/>
  <c r="B94" i="2"/>
  <c r="B31" i="41042"/>
  <c r="B93" i="2"/>
  <c r="B30" i="41042"/>
  <c r="B92" i="2"/>
  <c r="B29" i="41042"/>
  <c r="B91" i="2"/>
  <c r="B28" i="41042"/>
  <c r="B90" i="2"/>
  <c r="B27" i="41042"/>
  <c r="B89" i="2"/>
  <c r="B26" i="41042"/>
  <c r="B88" i="2"/>
  <c r="B24" i="41042"/>
  <c r="B86" i="2"/>
  <c r="B23" i="41042"/>
  <c r="B85" i="2"/>
  <c r="B22" i="41042"/>
  <c r="B84" i="2"/>
  <c r="B21" i="41042"/>
  <c r="B83" i="2"/>
  <c r="B20" i="41042"/>
  <c r="B82" i="2"/>
  <c r="B19" i="41042"/>
  <c r="B81" i="2"/>
  <c r="B18" i="41042"/>
  <c r="B80" i="2"/>
  <c r="B17" i="41042"/>
  <c r="B79" i="2"/>
  <c r="B16" i="41042"/>
  <c r="B78" i="2"/>
  <c r="B15" i="41042"/>
  <c r="B77" i="2"/>
  <c r="B14" i="41042"/>
  <c r="B76" i="2"/>
  <c r="B13" i="41042"/>
  <c r="B75" i="2"/>
  <c r="B12" i="41042"/>
  <c r="B74" i="2"/>
  <c r="AK22" i="41042"/>
  <c r="AK11" i="3"/>
  <c r="E26" i="3"/>
  <c r="P22" i="41036"/>
  <c r="Y25" i="41036"/>
  <c r="J17" i="41038"/>
  <c r="Z25" i="4"/>
  <c r="N25" i="41036"/>
  <c r="T22" i="41036"/>
  <c r="B16" i="4"/>
  <c r="J22" i="41036"/>
  <c r="B22" i="41038"/>
  <c r="B13" i="41038"/>
  <c r="AI13" i="41038"/>
  <c r="M25" i="41038"/>
  <c r="AE13" i="3"/>
  <c r="K22" i="3"/>
  <c r="H25" i="3"/>
  <c r="W16" i="4"/>
  <c r="S19" i="4"/>
  <c r="N22" i="4"/>
  <c r="D22" i="4"/>
  <c r="D17" i="41036"/>
  <c r="H17" i="41036"/>
  <c r="AC13" i="41038"/>
  <c r="M22" i="41038"/>
  <c r="D4" i="41038"/>
  <c r="D4" i="3"/>
  <c r="AE10" i="41038"/>
  <c r="E22" i="41038"/>
  <c r="AB4" i="41036"/>
  <c r="AI22" i="4"/>
  <c r="AE25" i="4"/>
  <c r="S10" i="41036"/>
  <c r="AE16" i="3"/>
  <c r="Q22" i="3"/>
  <c r="D19" i="41036"/>
  <c r="W10" i="41036"/>
  <c r="G19" i="41036"/>
  <c r="B20" i="41036"/>
  <c r="Y10" i="41036"/>
  <c r="D26" i="41036"/>
  <c r="AI10" i="41036"/>
  <c r="G25" i="41036"/>
  <c r="Z25" i="41036"/>
  <c r="AK22" i="41036"/>
  <c r="AC25" i="41036"/>
  <c r="J16" i="41038"/>
  <c r="Q13" i="41038"/>
  <c r="M16" i="41038"/>
  <c r="H26" i="41038"/>
  <c r="W16" i="41038"/>
  <c r="S19" i="41038"/>
  <c r="AE10" i="4"/>
  <c r="E22" i="4"/>
  <c r="AB25" i="41038"/>
  <c r="AK19" i="3"/>
  <c r="W25" i="3"/>
  <c r="M10" i="3"/>
  <c r="AK21" i="2"/>
  <c r="AC21" i="4"/>
  <c r="Y24" i="4"/>
  <c r="AM13" i="41042"/>
  <c r="J20" i="41041"/>
  <c r="AM30" i="41042"/>
  <c r="AC20" i="4"/>
  <c r="Y23" i="4"/>
  <c r="G23" i="3"/>
  <c r="BU119" i="2"/>
  <c r="AK5" i="41042"/>
  <c r="AC11" i="41036"/>
  <c r="G23" i="41036"/>
  <c r="E24" i="41036"/>
  <c r="M11" i="41036"/>
  <c r="BS12" i="2"/>
  <c r="W18" i="41036"/>
  <c r="S21" i="41036"/>
  <c r="BS115" i="2"/>
  <c r="AI21" i="41038"/>
  <c r="Y27" i="41038"/>
  <c r="AM7" i="41042"/>
  <c r="AE17" i="41036"/>
  <c r="Q23" i="41036"/>
  <c r="BS13" i="2"/>
  <c r="AI12" i="41036"/>
  <c r="G27" i="41036"/>
  <c r="AE14" i="41038"/>
  <c r="K23" i="41038"/>
  <c r="AE21" i="41038"/>
  <c r="W24" i="41038"/>
  <c r="AN30" i="41036"/>
  <c r="AN30" i="4"/>
  <c r="AN30" i="3"/>
  <c r="AN30" i="41038"/>
  <c r="E16" i="41036"/>
  <c r="AK20" i="2"/>
  <c r="Q15" i="4"/>
  <c r="M18" i="4"/>
  <c r="AE19" i="41038"/>
  <c r="W22" i="41038"/>
  <c r="P22" i="3"/>
  <c r="AE16" i="41036"/>
  <c r="Q22" i="41036"/>
  <c r="AK19" i="4"/>
  <c r="W25" i="4"/>
  <c r="T25" i="41038"/>
  <c r="AK13" i="4"/>
  <c r="K25" i="4"/>
  <c r="AI22" i="41036"/>
  <c r="AE25" i="41036"/>
  <c r="AC16" i="41036"/>
  <c r="S22" i="41036"/>
  <c r="AB4" i="41038"/>
  <c r="Q10" i="3"/>
  <c r="G16" i="3"/>
  <c r="W13" i="41036"/>
  <c r="M19" i="41036"/>
  <c r="AB26" i="3"/>
  <c r="D19" i="3"/>
  <c r="K10" i="3"/>
  <c r="D13" i="4"/>
  <c r="P26" i="4"/>
  <c r="P25" i="3"/>
  <c r="AI16" i="3"/>
  <c r="S25" i="3"/>
  <c r="P23" i="4"/>
  <c r="D14" i="41036"/>
  <c r="D23" i="41036"/>
  <c r="J17" i="41036"/>
  <c r="Q13" i="41036"/>
  <c r="M16" i="41036"/>
  <c r="H20" i="41036"/>
  <c r="Y13" i="41036"/>
  <c r="K19" i="41036"/>
  <c r="T26" i="41036"/>
  <c r="B14" i="41038"/>
  <c r="M10" i="41038"/>
  <c r="E13" i="41038"/>
  <c r="W13" i="41038"/>
  <c r="AL13" i="41038"/>
  <c r="B17" i="41038"/>
  <c r="S10" i="41038"/>
  <c r="E16" i="41038"/>
  <c r="D20" i="41038"/>
  <c r="D23" i="41038"/>
  <c r="AC10" i="41038"/>
  <c r="G22" i="41038"/>
  <c r="H17" i="41038"/>
  <c r="S13" i="41038"/>
  <c r="K16" i="41038"/>
  <c r="J20" i="41038"/>
  <c r="M19" i="41038"/>
  <c r="H23" i="41038"/>
  <c r="N20" i="41038"/>
  <c r="Y16" i="41038"/>
  <c r="Q19" i="41038"/>
  <c r="N23" i="41038"/>
  <c r="AE16" i="41038"/>
  <c r="Q22" i="41038"/>
  <c r="V26" i="41038"/>
  <c r="AI19" i="41038"/>
  <c r="Y25" i="41038"/>
  <c r="K16" i="3"/>
  <c r="Q13" i="4"/>
  <c r="M16" i="4"/>
  <c r="F5" i="41040"/>
  <c r="AK10" i="4"/>
  <c r="E25" i="4"/>
  <c r="AE10" i="3"/>
  <c r="E22" i="3"/>
  <c r="AE16" i="4"/>
  <c r="Q22" i="4"/>
  <c r="AM11" i="41042"/>
  <c r="AM18" i="41042"/>
  <c r="AK18" i="41042"/>
  <c r="BP107" i="2"/>
  <c r="AI17" i="41038"/>
  <c r="AK19" i="41038"/>
  <c r="W25" i="41038"/>
  <c r="BP114" i="2"/>
  <c r="BS113" i="2"/>
  <c r="AC18" i="41038"/>
  <c r="S24" i="41038"/>
  <c r="BS112" i="2"/>
  <c r="W15" i="41038"/>
  <c r="M21" i="41038"/>
  <c r="AI22" i="41038"/>
  <c r="AE25" i="41038"/>
  <c r="AE19" i="41036"/>
  <c r="W22" i="41036"/>
  <c r="AK109" i="2"/>
  <c r="AI15" i="3"/>
  <c r="M27" i="3"/>
  <c r="AC16" i="3"/>
  <c r="S22" i="3"/>
  <c r="AJ37" i="41042"/>
  <c r="AM37" i="41042"/>
  <c r="AJ29" i="41042"/>
  <c r="AM29" i="41042"/>
  <c r="AK32" i="41042"/>
  <c r="AK29" i="41042"/>
  <c r="AJ26" i="41042"/>
  <c r="AK26" i="41042"/>
  <c r="AH24" i="41042"/>
  <c r="AJ24" i="41042"/>
  <c r="AK24" i="41042"/>
  <c r="AM24" i="41042"/>
  <c r="AM17" i="41042"/>
  <c r="AM5" i="41042"/>
  <c r="Y13" i="41038"/>
  <c r="K19" i="41038"/>
  <c r="H19" i="41038"/>
  <c r="K11" i="41038"/>
  <c r="BS114" i="2"/>
  <c r="K12" i="41038"/>
  <c r="BU113" i="2"/>
  <c r="AE18" i="41038"/>
  <c r="Q24" i="41038"/>
  <c r="BU110" i="2"/>
  <c r="Y18" i="41038"/>
  <c r="Q21" i="41038"/>
  <c r="BU108" i="2"/>
  <c r="AE12" i="41038"/>
  <c r="E24" i="41038"/>
  <c r="Q26" i="41038"/>
  <c r="E20" i="41038"/>
  <c r="S13" i="41036"/>
  <c r="K16" i="41036"/>
  <c r="BS7" i="2"/>
  <c r="W12" i="41036"/>
  <c r="G21" i="41036"/>
  <c r="BS14" i="2"/>
  <c r="W15" i="41036"/>
  <c r="M21" i="41036"/>
  <c r="E19" i="41036"/>
  <c r="H16" i="41036"/>
  <c r="G26" i="41036"/>
  <c r="E20" i="41036"/>
  <c r="E21" i="41036"/>
  <c r="K27" i="3"/>
  <c r="G20" i="3"/>
  <c r="W13" i="4"/>
  <c r="M19" i="4"/>
  <c r="AJ9" i="2"/>
  <c r="M23" i="4"/>
  <c r="AK9" i="2"/>
  <c r="AI18" i="4"/>
  <c r="S27" i="4"/>
  <c r="AM26" i="41042"/>
  <c r="D39" i="41041"/>
  <c r="AC21" i="41038"/>
  <c r="AO21" i="41038"/>
  <c r="AV21" i="41038"/>
  <c r="AL20" i="41038"/>
  <c r="AN20" i="41038"/>
  <c r="AU20" i="41038"/>
  <c r="AT20" i="41038"/>
  <c r="AC19" i="41038"/>
  <c r="AL19" i="41038"/>
  <c r="AN19" i="41038"/>
  <c r="AS19" i="41038"/>
  <c r="AR19" i="41038"/>
  <c r="AW20" i="41038"/>
  <c r="AO24" i="41038"/>
  <c r="AV24" i="41038"/>
  <c r="AL23" i="41038"/>
  <c r="AU23" i="41038"/>
  <c r="AT23" i="41038"/>
  <c r="Y22" i="41038"/>
  <c r="AN22" i="41038"/>
  <c r="AL22" i="41038"/>
  <c r="AS22" i="41038"/>
  <c r="AR22" i="41038"/>
  <c r="AW23" i="41038"/>
  <c r="AX19" i="41038"/>
  <c r="H32" i="41042"/>
  <c r="H94" i="2"/>
  <c r="J16" i="41041"/>
  <c r="H14" i="41042"/>
  <c r="H76" i="2"/>
  <c r="M16" i="41041"/>
  <c r="L14" i="41042"/>
  <c r="L76" i="2"/>
  <c r="L18" i="41041"/>
  <c r="J16" i="41042"/>
  <c r="J78" i="2"/>
  <c r="H18" i="41042"/>
  <c r="H80" i="2"/>
  <c r="F43" i="41041"/>
  <c r="J36" i="41042"/>
  <c r="J98" i="2"/>
  <c r="J41" i="41041"/>
  <c r="H35" i="41042"/>
  <c r="H97" i="2"/>
  <c r="B32" i="41043"/>
  <c r="M20" i="41041"/>
  <c r="L18" i="41042"/>
  <c r="L80" i="2"/>
  <c r="F24" i="41041"/>
  <c r="J21" i="41042"/>
  <c r="J83" i="2"/>
  <c r="B33" i="41043"/>
  <c r="M22" i="41041"/>
  <c r="L20" i="41042"/>
  <c r="L82" i="2"/>
  <c r="D24" i="41041"/>
  <c r="H21" i="41042"/>
  <c r="H83" i="2"/>
  <c r="F22" i="41041"/>
  <c r="J19" i="41042"/>
  <c r="J81" i="2"/>
  <c r="J22" i="41041"/>
  <c r="H20" i="41042"/>
  <c r="H82" i="2"/>
  <c r="G22" i="41041"/>
  <c r="L19" i="41042"/>
  <c r="L81" i="2"/>
  <c r="D28" i="41041"/>
  <c r="H24" i="41042"/>
  <c r="H86" i="2"/>
  <c r="B23" i="41043"/>
  <c r="B26" i="41043"/>
  <c r="L24" i="41041"/>
  <c r="J22" i="41042"/>
  <c r="J84" i="2"/>
  <c r="B21" i="41043"/>
  <c r="B24" i="41043"/>
  <c r="G16" i="41036"/>
  <c r="E15" i="41036"/>
  <c r="V22" i="3"/>
  <c r="AC19" i="3"/>
  <c r="Y22" i="3"/>
  <c r="AC10" i="3"/>
  <c r="G22" i="3"/>
  <c r="AC13" i="3"/>
  <c r="M22" i="3"/>
  <c r="AK22" i="3"/>
  <c r="AN22" i="3"/>
  <c r="T22" i="3"/>
  <c r="W22" i="3"/>
  <c r="J16" i="3"/>
  <c r="Q13" i="3"/>
  <c r="M16" i="3"/>
  <c r="D25" i="3"/>
  <c r="AI10" i="3"/>
  <c r="G25" i="3"/>
  <c r="D22" i="3"/>
  <c r="V22" i="4"/>
  <c r="AC19" i="4"/>
  <c r="Y22" i="4"/>
  <c r="J26" i="4"/>
  <c r="AI13" i="4"/>
  <c r="M25" i="4"/>
  <c r="H25" i="41036"/>
  <c r="AK13" i="41036"/>
  <c r="K25" i="41036"/>
  <c r="T25" i="41036"/>
  <c r="AK19" i="41036"/>
  <c r="W25" i="41036"/>
  <c r="B19" i="41038"/>
  <c r="Y10" i="41038"/>
  <c r="E19" i="41038"/>
  <c r="D25" i="41038"/>
  <c r="AI10" i="41038"/>
  <c r="G25" i="41038"/>
  <c r="AI16" i="41038"/>
  <c r="S25" i="41038"/>
  <c r="AN25" i="41038"/>
  <c r="V22" i="41038"/>
  <c r="H6" i="41038"/>
  <c r="H6" i="3"/>
  <c r="G14" i="41038"/>
  <c r="G19" i="41038"/>
  <c r="G13" i="3"/>
  <c r="E14" i="41036"/>
  <c r="AN11" i="41036"/>
  <c r="J22" i="3"/>
  <c r="P19" i="3"/>
  <c r="W16" i="3"/>
  <c r="S19" i="3"/>
  <c r="AB25" i="3"/>
  <c r="AI22" i="3"/>
  <c r="AE25" i="3"/>
  <c r="D20" i="3"/>
  <c r="W10" i="3"/>
  <c r="G19" i="3"/>
  <c r="P22" i="4"/>
  <c r="AC16" i="4"/>
  <c r="G20" i="4"/>
  <c r="J25" i="41036"/>
  <c r="AC25" i="3"/>
  <c r="Y10" i="3"/>
  <c r="E19" i="3"/>
  <c r="AE13" i="41038"/>
  <c r="K22" i="41038"/>
  <c r="AE10" i="41036"/>
  <c r="AN10" i="41036"/>
  <c r="AC10" i="41036"/>
  <c r="G22" i="41036"/>
  <c r="K10" i="41036"/>
  <c r="Y13" i="4"/>
  <c r="Y13" i="3"/>
  <c r="AC10" i="4"/>
  <c r="G22" i="4"/>
  <c r="S10" i="3"/>
  <c r="E16" i="3"/>
  <c r="AL16" i="3"/>
  <c r="AC13" i="41036"/>
  <c r="AI13" i="3"/>
  <c r="M25" i="3"/>
  <c r="AK10" i="41038"/>
  <c r="E25" i="41038"/>
  <c r="AK22" i="41038"/>
  <c r="AC25" i="41038"/>
  <c r="W16" i="41036"/>
  <c r="S19" i="41036"/>
  <c r="AN19" i="41036"/>
  <c r="AK13" i="41038"/>
  <c r="K25" i="41038"/>
  <c r="Y16" i="41036"/>
  <c r="Q19" i="41036"/>
  <c r="M10" i="4"/>
  <c r="H6" i="41036"/>
  <c r="AE13" i="4"/>
  <c r="K22" i="4"/>
  <c r="N20" i="4"/>
  <c r="AK10" i="3"/>
  <c r="E25" i="3"/>
  <c r="AC19" i="41036"/>
  <c r="Y22" i="41036"/>
  <c r="V25" i="41036"/>
  <c r="D25" i="4"/>
  <c r="T4" i="41038"/>
  <c r="T4" i="41036"/>
  <c r="E13" i="4"/>
  <c r="E22" i="41036"/>
  <c r="AL16" i="41036"/>
  <c r="AL10" i="3"/>
  <c r="AN25" i="41036"/>
  <c r="S22" i="4"/>
  <c r="AN10" i="41038"/>
  <c r="K19" i="3"/>
  <c r="AN13" i="3"/>
  <c r="AR10" i="3"/>
  <c r="AN17" i="41036"/>
  <c r="AL8" i="41040"/>
  <c r="AL9" i="41040"/>
  <c r="W8" i="41040"/>
  <c r="W7" i="41040"/>
  <c r="F7" i="41040"/>
  <c r="F8" i="41040"/>
  <c r="G25" i="4"/>
  <c r="K19" i="4"/>
  <c r="D16" i="41036"/>
  <c r="AR16" i="3"/>
  <c r="AR13" i="41038"/>
  <c r="AL22" i="3"/>
  <c r="AL24" i="3"/>
  <c r="S26" i="41038"/>
  <c r="AL17" i="41038"/>
  <c r="AR22" i="3"/>
  <c r="AS22" i="3"/>
  <c r="AL21" i="41038"/>
  <c r="G13" i="41036"/>
  <c r="AL10" i="41036"/>
  <c r="AL19" i="41036"/>
  <c r="B28" i="41043"/>
  <c r="B29" i="41043"/>
  <c r="N26" i="4"/>
  <c r="AK16" i="4"/>
  <c r="Q25" i="4"/>
  <c r="AK22" i="4"/>
  <c r="AC25" i="4"/>
  <c r="AL25" i="4"/>
  <c r="Z26" i="4"/>
  <c r="Y11" i="4"/>
  <c r="AM7" i="2"/>
  <c r="Y12" i="4"/>
  <c r="E21" i="4"/>
  <c r="AC20" i="3"/>
  <c r="Y23" i="3"/>
  <c r="AK119" i="2"/>
  <c r="Q14" i="3"/>
  <c r="M17" i="3"/>
  <c r="K11" i="3"/>
  <c r="AE11" i="3"/>
  <c r="E23" i="3"/>
  <c r="AM108" i="2"/>
  <c r="AE12" i="3"/>
  <c r="E24" i="3"/>
  <c r="AK108" i="2"/>
  <c r="AC12" i="3"/>
  <c r="G24" i="3"/>
  <c r="AL10" i="41040"/>
  <c r="AR16" i="41036"/>
  <c r="G15" i="41038"/>
  <c r="AE17" i="4"/>
  <c r="Q23" i="4"/>
  <c r="AM15" i="2"/>
  <c r="AE18" i="4"/>
  <c r="Q24" i="4"/>
  <c r="L14" i="41041"/>
  <c r="J12" i="41042"/>
  <c r="J74" i="2"/>
  <c r="L16" i="41041"/>
  <c r="J14" i="41042"/>
  <c r="J76" i="2"/>
  <c r="B19" i="4"/>
  <c r="Y10" i="4"/>
  <c r="AM119" i="2"/>
  <c r="AE21" i="3"/>
  <c r="W24" i="3"/>
  <c r="AE20" i="3"/>
  <c r="W23" i="3"/>
  <c r="AI11" i="3"/>
  <c r="G26" i="3"/>
  <c r="AK111" i="2"/>
  <c r="AI12" i="3"/>
  <c r="G27" i="3"/>
  <c r="AM111" i="2"/>
  <c r="AK12" i="3"/>
  <c r="E27" i="3"/>
  <c r="AM35" i="41042"/>
  <c r="AK35" i="41042"/>
  <c r="AN16" i="41036"/>
  <c r="AS16" i="41036"/>
  <c r="AX13" i="41038"/>
  <c r="AX22" i="41038"/>
  <c r="AX16" i="41038"/>
  <c r="Y24" i="41038"/>
  <c r="AX25" i="41038"/>
  <c r="AX10" i="41038"/>
  <c r="AE14" i="3"/>
  <c r="K23" i="3"/>
  <c r="AM106" i="2"/>
  <c r="AE15" i="3"/>
  <c r="K24" i="3"/>
  <c r="G14" i="41041"/>
  <c r="L11" i="41042"/>
  <c r="L73" i="2"/>
  <c r="D18" i="41041"/>
  <c r="H15" i="41042"/>
  <c r="H77" i="2"/>
  <c r="D20" i="41041"/>
  <c r="H17" i="41042"/>
  <c r="H79" i="2"/>
  <c r="B27" i="41043"/>
  <c r="G26" i="41041"/>
  <c r="L23" i="41042"/>
  <c r="L85" i="2"/>
  <c r="G18" i="41041"/>
  <c r="L15" i="41042"/>
  <c r="L77" i="2"/>
  <c r="G16" i="41041"/>
  <c r="L13" i="41042"/>
  <c r="L75" i="2"/>
  <c r="J18" i="41041"/>
  <c r="H16" i="41042"/>
  <c r="H78" i="2"/>
  <c r="D22" i="41041"/>
  <c r="H19" i="41042"/>
  <c r="H81" i="2"/>
  <c r="K11" i="41036"/>
  <c r="BS16" i="2"/>
  <c r="K12" i="41036"/>
  <c r="W13" i="3"/>
  <c r="M19" i="3"/>
  <c r="AN19" i="3"/>
  <c r="J19" i="3"/>
  <c r="V26" i="3"/>
  <c r="AI19" i="3"/>
  <c r="Y25" i="3"/>
  <c r="AN25" i="3"/>
  <c r="M22" i="41036"/>
  <c r="AN22" i="41036"/>
  <c r="AL13" i="41036"/>
  <c r="BS107" i="2"/>
  <c r="AI18" i="41038"/>
  <c r="S27" i="41038"/>
  <c r="BU107" i="2"/>
  <c r="AK18" i="41038"/>
  <c r="Q27" i="41038"/>
  <c r="E13" i="3"/>
  <c r="AL13" i="3"/>
  <c r="AN10" i="3"/>
  <c r="AL12" i="3"/>
  <c r="AK33" i="41042"/>
  <c r="AM33" i="41042"/>
  <c r="AK19" i="41042"/>
  <c r="AM19" i="41042"/>
  <c r="AM20" i="41042"/>
  <c r="AK20" i="41042"/>
  <c r="W14" i="3"/>
  <c r="M20" i="3"/>
  <c r="AK20" i="3"/>
  <c r="AN20" i="3"/>
  <c r="D17" i="41038"/>
  <c r="Q10" i="41038"/>
  <c r="G16" i="41038"/>
  <c r="N25" i="41038"/>
  <c r="AK16" i="41038"/>
  <c r="Q25" i="41038"/>
  <c r="AL25" i="41038"/>
  <c r="W5" i="41040"/>
  <c r="BU114" i="2"/>
  <c r="M12" i="41038"/>
  <c r="M11" i="41038"/>
  <c r="Y14" i="41038"/>
  <c r="BU112" i="2"/>
  <c r="Y15" i="41038"/>
  <c r="K21" i="41038"/>
  <c r="F39" i="41041"/>
  <c r="J32" i="41042"/>
  <c r="J94" i="2"/>
  <c r="AK14" i="3"/>
  <c r="K26" i="3"/>
  <c r="W26" i="3"/>
  <c r="AK23" i="3"/>
  <c r="AC26" i="3"/>
  <c r="AL26" i="3"/>
  <c r="F12" i="41041"/>
  <c r="J9" i="41042"/>
  <c r="J71" i="2"/>
  <c r="G12" i="41041"/>
  <c r="L9" i="41042"/>
  <c r="L71" i="2"/>
  <c r="AC17" i="4"/>
  <c r="S23" i="4"/>
  <c r="AN23" i="4"/>
  <c r="AK15" i="2"/>
  <c r="AC18" i="4"/>
  <c r="S24" i="4"/>
  <c r="AQ24" i="4"/>
  <c r="AI20" i="4"/>
  <c r="Y26" i="4"/>
  <c r="AN26" i="4"/>
  <c r="AM17" i="2"/>
  <c r="AK21" i="4"/>
  <c r="W27" i="4"/>
  <c r="AK17" i="2"/>
  <c r="AI21" i="4"/>
  <c r="Y27" i="4"/>
  <c r="AI14" i="41036"/>
  <c r="M26" i="41036"/>
  <c r="BS11" i="2"/>
  <c r="AI15" i="41036"/>
  <c r="M27" i="41036"/>
  <c r="BS117" i="2"/>
  <c r="AI24" i="41038"/>
  <c r="AI23" i="41038"/>
  <c r="AE26" i="41038"/>
  <c r="BU11" i="2"/>
  <c r="AK15" i="41036"/>
  <c r="K27" i="41036"/>
  <c r="AK16" i="3"/>
  <c r="Q25" i="3"/>
  <c r="AL25" i="3"/>
  <c r="N25" i="3"/>
  <c r="H16" i="4"/>
  <c r="S13" i="4"/>
  <c r="K16" i="4"/>
  <c r="AL16" i="4"/>
  <c r="D16" i="4"/>
  <c r="Q10" i="4"/>
  <c r="G16" i="4"/>
  <c r="AJ118" i="2"/>
  <c r="AH117" i="2"/>
  <c r="AM117" i="2"/>
  <c r="AK24" i="3"/>
  <c r="AC27" i="3"/>
  <c r="AJ116" i="2"/>
  <c r="AH115" i="2"/>
  <c r="AM115" i="2"/>
  <c r="AK21" i="3"/>
  <c r="W27" i="3"/>
  <c r="AJ114" i="2"/>
  <c r="AK114" i="2"/>
  <c r="K12" i="3"/>
  <c r="AJ112" i="2"/>
  <c r="AH107" i="2"/>
  <c r="AM32" i="41042"/>
  <c r="G41" i="41041"/>
  <c r="L34" i="41042"/>
  <c r="L96" i="2"/>
  <c r="AK34" i="41042"/>
  <c r="AM36" i="41042"/>
  <c r="B38" i="41043"/>
  <c r="AK37" i="41042"/>
  <c r="AL25" i="41036"/>
  <c r="L41" i="41041"/>
  <c r="J35" i="41042"/>
  <c r="J97" i="2"/>
  <c r="AM110" i="2"/>
  <c r="Y18" i="3"/>
  <c r="Q21" i="3"/>
  <c r="AM28" i="41042"/>
  <c r="D41" i="41041"/>
  <c r="H34" i="41042"/>
  <c r="H96" i="2"/>
  <c r="AK12" i="2"/>
  <c r="W18" i="4"/>
  <c r="S21" i="4"/>
  <c r="AM12" i="2"/>
  <c r="Y18" i="4"/>
  <c r="W17" i="4"/>
  <c r="AK11" i="2"/>
  <c r="AI15" i="4"/>
  <c r="M27" i="4"/>
  <c r="AQ27" i="4"/>
  <c r="AI14" i="4"/>
  <c r="M26" i="4"/>
  <c r="K11" i="4"/>
  <c r="AK16" i="2"/>
  <c r="K12" i="4"/>
  <c r="D26" i="41041"/>
  <c r="H23" i="41042"/>
  <c r="H85" i="2"/>
  <c r="AE19" i="4"/>
  <c r="W22" i="4"/>
  <c r="AL22" i="4"/>
  <c r="V25" i="4"/>
  <c r="AI19" i="4"/>
  <c r="Y25" i="4"/>
  <c r="AN25" i="4"/>
  <c r="D16" i="41041"/>
  <c r="H13" i="41042"/>
  <c r="H75" i="2"/>
  <c r="AK110" i="2"/>
  <c r="W18" i="3"/>
  <c r="S21" i="3"/>
  <c r="AM11" i="2"/>
  <c r="AK15" i="4"/>
  <c r="K27" i="4"/>
  <c r="AM9" i="2"/>
  <c r="AK18" i="4"/>
  <c r="Q27" i="4"/>
  <c r="AO27" i="4"/>
  <c r="AV27" i="4"/>
  <c r="AK14" i="2"/>
  <c r="W15" i="4"/>
  <c r="M21" i="4"/>
  <c r="AE20" i="41036"/>
  <c r="BU21" i="2"/>
  <c r="AE21" i="41036"/>
  <c r="Y14" i="4"/>
  <c r="K20" i="4"/>
  <c r="AM14" i="2"/>
  <c r="Y15" i="4"/>
  <c r="K21" i="4"/>
  <c r="J24" i="41041"/>
  <c r="H22" i="41042"/>
  <c r="H84" i="2"/>
  <c r="G20" i="41041"/>
  <c r="L17" i="41042"/>
  <c r="L79" i="2"/>
  <c r="BU109" i="2"/>
  <c r="AK15" i="41038"/>
  <c r="K27" i="41038"/>
  <c r="BU115" i="2"/>
  <c r="AK21" i="41038"/>
  <c r="W27" i="41038"/>
  <c r="BU117" i="2"/>
  <c r="AK24" i="41038"/>
  <c r="AC27" i="41038"/>
  <c r="AO27" i="41038"/>
  <c r="AV27" i="41038"/>
  <c r="BS109" i="2"/>
  <c r="AI15" i="41038"/>
  <c r="M27" i="41038"/>
  <c r="W10" i="4"/>
  <c r="G19" i="4"/>
  <c r="AN19" i="4"/>
  <c r="D20" i="4"/>
  <c r="AE11" i="4"/>
  <c r="E23" i="4"/>
  <c r="AL23" i="4"/>
  <c r="AM10" i="2"/>
  <c r="AE12" i="4"/>
  <c r="E24" i="4"/>
  <c r="AM8" i="2"/>
  <c r="AE15" i="4"/>
  <c r="K24" i="4"/>
  <c r="BU19" i="2"/>
  <c r="AK24" i="41036"/>
  <c r="AC27" i="41036"/>
  <c r="AK20" i="41036"/>
  <c r="W26" i="41036"/>
  <c r="AL26" i="41036"/>
  <c r="BU17" i="2"/>
  <c r="AK21" i="41036"/>
  <c r="W27" i="41036"/>
  <c r="AI17" i="41036"/>
  <c r="S26" i="41036"/>
  <c r="AN26" i="41036"/>
  <c r="BS9" i="2"/>
  <c r="AI18" i="41036"/>
  <c r="S27" i="41036"/>
  <c r="Q11" i="41038"/>
  <c r="BS116" i="2"/>
  <c r="Q12" i="41038"/>
  <c r="G18" i="41038"/>
  <c r="AQ18" i="41038"/>
  <c r="BU116" i="2"/>
  <c r="S12" i="41038"/>
  <c r="E18" i="41038"/>
  <c r="AK20" i="41038"/>
  <c r="D13" i="41038"/>
  <c r="K10" i="41038"/>
  <c r="AC16" i="41038"/>
  <c r="Y16" i="3"/>
  <c r="Q19" i="3"/>
  <c r="AL19" i="3"/>
  <c r="AC13" i="4"/>
  <c r="AE13" i="41036"/>
  <c r="K22" i="41036"/>
  <c r="AL22" i="41036"/>
  <c r="L39" i="41041"/>
  <c r="J33" i="41042"/>
  <c r="J95" i="2"/>
  <c r="AM21" i="2"/>
  <c r="AM18" i="2"/>
  <c r="S12" i="4"/>
  <c r="BU12" i="2"/>
  <c r="Y18" i="41036"/>
  <c r="K10" i="4"/>
  <c r="N19" i="4"/>
  <c r="Y16" i="4"/>
  <c r="Q19" i="4"/>
  <c r="AK17" i="4"/>
  <c r="Q26" i="4"/>
  <c r="AL26" i="4"/>
  <c r="G39" i="41041"/>
  <c r="L32" i="41042"/>
  <c r="L94" i="2"/>
  <c r="BS17" i="2"/>
  <c r="AI21" i="41036"/>
  <c r="Y27" i="41036"/>
  <c r="AC20" i="41036"/>
  <c r="Y23" i="41036"/>
  <c r="AN23" i="41036"/>
  <c r="BS21" i="2"/>
  <c r="BU15" i="2"/>
  <c r="AE18" i="41036"/>
  <c r="Q24" i="41036"/>
  <c r="AK11" i="41038"/>
  <c r="E26" i="41038"/>
  <c r="BS111" i="2"/>
  <c r="AI12" i="41038"/>
  <c r="G27" i="41038"/>
  <c r="AE11" i="41038"/>
  <c r="E23" i="41038"/>
  <c r="BS108" i="2"/>
  <c r="AC12" i="41038"/>
  <c r="G24" i="41038"/>
  <c r="BU9" i="2"/>
  <c r="AK18" i="41036"/>
  <c r="Q27" i="41036"/>
  <c r="Q14" i="41038"/>
  <c r="M17" i="41038"/>
  <c r="BU118" i="2"/>
  <c r="S15" i="41038"/>
  <c r="K18" i="41038"/>
  <c r="AK6" i="41042"/>
  <c r="F14" i="41041"/>
  <c r="J11" i="41042"/>
  <c r="J73" i="2"/>
  <c r="AM10" i="41042"/>
  <c r="M14" i="41041"/>
  <c r="L12" i="41042"/>
  <c r="L74" i="2"/>
  <c r="AM14" i="41042"/>
  <c r="L22" i="41041"/>
  <c r="J20" i="41042"/>
  <c r="J82" i="2"/>
  <c r="AH31" i="41042"/>
  <c r="AK27" i="41042"/>
  <c r="AJ113" i="2"/>
  <c r="AH113" i="2"/>
  <c r="AJ105" i="2"/>
  <c r="AL21" i="3"/>
  <c r="AR19" i="3"/>
  <c r="AS19" i="3"/>
  <c r="AR22" i="4"/>
  <c r="AS25" i="3"/>
  <c r="AR25" i="3"/>
  <c r="AL27" i="3"/>
  <c r="G15" i="3"/>
  <c r="AT26" i="3"/>
  <c r="Y11" i="3"/>
  <c r="E20" i="3"/>
  <c r="AM105" i="2"/>
  <c r="Y12" i="3"/>
  <c r="E21" i="3"/>
  <c r="AK31" i="41042"/>
  <c r="AM31" i="41042"/>
  <c r="F16" i="41041"/>
  <c r="J13" i="41042"/>
  <c r="J75" i="2"/>
  <c r="L12" i="41041"/>
  <c r="J10" i="41042"/>
  <c r="J72" i="2"/>
  <c r="M12" i="41041"/>
  <c r="L10" i="41042"/>
  <c r="L72" i="2"/>
  <c r="AQ24" i="41038"/>
  <c r="AE21" i="4"/>
  <c r="W24" i="4"/>
  <c r="AO21" i="4"/>
  <c r="AV21" i="4"/>
  <c r="AL20" i="4"/>
  <c r="AN20" i="4"/>
  <c r="AU20" i="4"/>
  <c r="AT20" i="4"/>
  <c r="AL19" i="4"/>
  <c r="AS19" i="4"/>
  <c r="AR19" i="4"/>
  <c r="AW20" i="4"/>
  <c r="AO24" i="4"/>
  <c r="AV24" i="4"/>
  <c r="AU23" i="4"/>
  <c r="AT23" i="4"/>
  <c r="AN22" i="4"/>
  <c r="AS22" i="4"/>
  <c r="AW23" i="4"/>
  <c r="AX25" i="4"/>
  <c r="AX22" i="4"/>
  <c r="AX19" i="4"/>
  <c r="AX16" i="4"/>
  <c r="AX10" i="4"/>
  <c r="AX13" i="4"/>
  <c r="W26" i="41038"/>
  <c r="AL26" i="41038"/>
  <c r="G17" i="41038"/>
  <c r="AN17" i="41038"/>
  <c r="AL11" i="41038"/>
  <c r="AQ21" i="4"/>
  <c r="AK105" i="2"/>
  <c r="W12" i="3"/>
  <c r="G21" i="3"/>
  <c r="S20" i="4"/>
  <c r="AL17" i="4"/>
  <c r="B35" i="41043"/>
  <c r="B34" i="41043"/>
  <c r="AK107" i="2"/>
  <c r="AI18" i="3"/>
  <c r="S27" i="3"/>
  <c r="AI17" i="3"/>
  <c r="S26" i="3"/>
  <c r="AM107" i="2"/>
  <c r="AK18" i="3"/>
  <c r="Q27" i="3"/>
  <c r="AM118" i="2"/>
  <c r="S15" i="3"/>
  <c r="K18" i="3"/>
  <c r="S14" i="3"/>
  <c r="K17" i="3"/>
  <c r="J43" i="41041"/>
  <c r="H37" i="41042"/>
  <c r="H99" i="2"/>
  <c r="AL17" i="41036"/>
  <c r="E15" i="41038"/>
  <c r="AO15" i="41038"/>
  <c r="AV15" i="41038"/>
  <c r="AQ12" i="41038"/>
  <c r="AN16" i="41038"/>
  <c r="B31" i="41043"/>
  <c r="B30" i="41043"/>
  <c r="M24" i="41041"/>
  <c r="L22" i="41042"/>
  <c r="L84" i="2"/>
  <c r="B39" i="41043"/>
  <c r="M41" i="41041"/>
  <c r="L35" i="41042"/>
  <c r="L97" i="2"/>
  <c r="B40" i="41043"/>
  <c r="B41" i="41043"/>
  <c r="AS13" i="3"/>
  <c r="AL15" i="3"/>
  <c r="AL28" i="3"/>
  <c r="AR13" i="3"/>
  <c r="AN16" i="3"/>
  <c r="G14" i="41036"/>
  <c r="AN14" i="41036"/>
  <c r="AL11" i="41036"/>
  <c r="B44" i="41043"/>
  <c r="AL14" i="41036"/>
  <c r="AC21" i="3"/>
  <c r="Y24" i="3"/>
  <c r="AO24" i="3"/>
  <c r="AV24" i="3"/>
  <c r="AL23" i="3"/>
  <c r="AN23" i="3"/>
  <c r="AU23" i="3"/>
  <c r="AT23" i="3"/>
  <c r="AW23" i="3"/>
  <c r="AO21" i="3"/>
  <c r="AV21" i="3"/>
  <c r="AL20" i="3"/>
  <c r="AU20" i="3"/>
  <c r="AT20" i="3"/>
  <c r="AW20" i="3"/>
  <c r="AX22" i="3"/>
  <c r="AX16" i="3"/>
  <c r="AX10" i="3"/>
  <c r="AX25" i="3"/>
  <c r="AX19" i="3"/>
  <c r="AX13" i="3"/>
  <c r="F18" i="41041"/>
  <c r="J15" i="41042"/>
  <c r="J77" i="2"/>
  <c r="AR19" i="41036"/>
  <c r="AS19" i="41036"/>
  <c r="AL21" i="41036"/>
  <c r="AS10" i="41036"/>
  <c r="AL12" i="41036"/>
  <c r="AR10" i="41036"/>
  <c r="AL28" i="41036"/>
  <c r="AN26" i="41038"/>
  <c r="AT26" i="41036"/>
  <c r="AU26" i="41036"/>
  <c r="Q21" i="4"/>
  <c r="AQ18" i="4"/>
  <c r="Y14" i="3"/>
  <c r="K20" i="3"/>
  <c r="AM112" i="2"/>
  <c r="Y15" i="3"/>
  <c r="K21" i="3"/>
  <c r="S11" i="3"/>
  <c r="E17" i="3"/>
  <c r="AC17" i="3"/>
  <c r="AL17" i="3"/>
  <c r="AM116" i="2"/>
  <c r="S12" i="3"/>
  <c r="E18" i="3"/>
  <c r="AN16" i="4"/>
  <c r="AE27" i="41038"/>
  <c r="AR13" i="41036"/>
  <c r="AN13" i="41036"/>
  <c r="AS13" i="41036"/>
  <c r="AS10" i="3"/>
  <c r="AO27" i="3"/>
  <c r="AV27" i="3"/>
  <c r="B45" i="41043"/>
  <c r="AL18" i="41036"/>
  <c r="AK116" i="2"/>
  <c r="Q12" i="3"/>
  <c r="G18" i="3"/>
  <c r="F20" i="41041"/>
  <c r="J17" i="41042"/>
  <c r="J79" i="2"/>
  <c r="AL20" i="41036"/>
  <c r="AN28" i="41036"/>
  <c r="AK113" i="2"/>
  <c r="AC18" i="3"/>
  <c r="S24" i="3"/>
  <c r="AQ24" i="3"/>
  <c r="S23" i="3"/>
  <c r="M18" i="41041"/>
  <c r="L16" i="41042"/>
  <c r="L78" i="2"/>
  <c r="L20" i="41041"/>
  <c r="J18" i="41042"/>
  <c r="J80" i="2"/>
  <c r="S22" i="41038"/>
  <c r="AL16" i="41038"/>
  <c r="AE17" i="3"/>
  <c r="Q23" i="3"/>
  <c r="AM113" i="2"/>
  <c r="AE18" i="3"/>
  <c r="Q24" i="3"/>
  <c r="AK117" i="2"/>
  <c r="AI24" i="3"/>
  <c r="AQ27" i="41038"/>
  <c r="AU26" i="4"/>
  <c r="AT26" i="4"/>
  <c r="AS25" i="4"/>
  <c r="AR25" i="4"/>
  <c r="AW26" i="4"/>
  <c r="Q21" i="41036"/>
  <c r="AQ18" i="41036"/>
  <c r="AL24" i="41036"/>
  <c r="AR22" i="41036"/>
  <c r="AS22" i="41036"/>
  <c r="G13" i="41038"/>
  <c r="AN13" i="41038"/>
  <c r="AL10" i="41038"/>
  <c r="AO18" i="41038"/>
  <c r="AV18" i="41038"/>
  <c r="W24" i="41036"/>
  <c r="AO24" i="41036"/>
  <c r="AV24" i="41036"/>
  <c r="AQ21" i="41036"/>
  <c r="G15" i="4"/>
  <c r="AQ15" i="4"/>
  <c r="AO12" i="4"/>
  <c r="AV12" i="4"/>
  <c r="B37" i="41043"/>
  <c r="B36" i="41043"/>
  <c r="G43" i="41041"/>
  <c r="L36" i="41042"/>
  <c r="L98" i="2"/>
  <c r="M11" i="3"/>
  <c r="AM114" i="2"/>
  <c r="M12" i="3"/>
  <c r="AE27" i="3"/>
  <c r="AI23" i="3"/>
  <c r="AE26" i="3"/>
  <c r="AQ27" i="41036"/>
  <c r="K20" i="41038"/>
  <c r="AN14" i="41038"/>
  <c r="AS25" i="41038"/>
  <c r="AR25" i="41038"/>
  <c r="AL27" i="41038"/>
  <c r="AO18" i="41036"/>
  <c r="AV18" i="41036"/>
  <c r="Z40" i="41038"/>
  <c r="L25" i="41039"/>
  <c r="AB35" i="41038"/>
  <c r="N20" i="41039"/>
  <c r="AB40" i="41038"/>
  <c r="N25" i="41039"/>
  <c r="AQ21" i="41038"/>
  <c r="AB38" i="41038"/>
  <c r="N23" i="41039"/>
  <c r="AB39" i="41038"/>
  <c r="N24" i="41039"/>
  <c r="Z37" i="41038"/>
  <c r="L22" i="41039"/>
  <c r="H39" i="41038"/>
  <c r="I24" i="41039"/>
  <c r="H37" i="41038"/>
  <c r="I22" i="41039"/>
  <c r="L8" i="41041"/>
  <c r="J6" i="41042"/>
  <c r="J68" i="2"/>
  <c r="Z35" i="41038"/>
  <c r="L20" i="41039"/>
  <c r="H36" i="41038"/>
  <c r="I21" i="41039"/>
  <c r="J10" i="41041"/>
  <c r="H8" i="41042"/>
  <c r="H70" i="2"/>
  <c r="H38" i="41038"/>
  <c r="I23" i="41039"/>
  <c r="H40" i="41038"/>
  <c r="I25" i="41039"/>
  <c r="Z36" i="41038"/>
  <c r="L21" i="41039"/>
  <c r="Z39" i="41038"/>
  <c r="L24" i="41039"/>
  <c r="AX29" i="41038"/>
  <c r="H35" i="41038"/>
  <c r="I20" i="41039"/>
  <c r="AB36" i="41038"/>
  <c r="N21" i="41039"/>
  <c r="AB37" i="41038"/>
  <c r="N22" i="41039"/>
  <c r="Z38" i="41038"/>
  <c r="L23" i="41039"/>
  <c r="AN10" i="4"/>
  <c r="E19" i="4"/>
  <c r="AO12" i="41038"/>
  <c r="AV12" i="41038"/>
  <c r="AK118" i="2"/>
  <c r="Q15" i="3"/>
  <c r="M18" i="3"/>
  <c r="AL27" i="4"/>
  <c r="AC21" i="41036"/>
  <c r="AO21" i="41036"/>
  <c r="AV21" i="41036"/>
  <c r="AN20" i="41036"/>
  <c r="AU20" i="41036"/>
  <c r="AT20" i="41036"/>
  <c r="AW20" i="41036"/>
  <c r="W23" i="41036"/>
  <c r="AL23" i="41036"/>
  <c r="AU23" i="41036"/>
  <c r="AT23" i="41036"/>
  <c r="AW23" i="41036"/>
  <c r="AX19" i="41036"/>
  <c r="Y24" i="41036"/>
  <c r="AQ24" i="41036"/>
  <c r="AX10" i="41036"/>
  <c r="AX16" i="41036"/>
  <c r="AX22" i="41036"/>
  <c r="AX25" i="41036"/>
  <c r="AX13" i="41036"/>
  <c r="AL10" i="4"/>
  <c r="G13" i="4"/>
  <c r="AN13" i="4"/>
  <c r="J39" i="41041"/>
  <c r="H33" i="41042"/>
  <c r="H95" i="2"/>
  <c r="M39" i="41041"/>
  <c r="L33" i="41042"/>
  <c r="L95" i="2"/>
  <c r="D43" i="41041"/>
  <c r="H36" i="41042"/>
  <c r="H98" i="2"/>
  <c r="AQ12" i="4"/>
  <c r="E18" i="4"/>
  <c r="AO18" i="4"/>
  <c r="AV18" i="4"/>
  <c r="M22" i="4"/>
  <c r="AL24" i="4"/>
  <c r="AL13" i="4"/>
  <c r="G14" i="4"/>
  <c r="AN14" i="4"/>
  <c r="AL11" i="4"/>
  <c r="AR25" i="41036"/>
  <c r="AS25" i="41036"/>
  <c r="AL27" i="41036"/>
  <c r="AK115" i="2"/>
  <c r="AI21" i="3"/>
  <c r="Y27" i="3"/>
  <c r="AQ27" i="3"/>
  <c r="AI20" i="3"/>
  <c r="Y26" i="3"/>
  <c r="AL18" i="4"/>
  <c r="AS16" i="4"/>
  <c r="AR16" i="4"/>
  <c r="AO27" i="41036"/>
  <c r="AV27" i="41036"/>
  <c r="AW26" i="41036"/>
  <c r="AO15" i="4"/>
  <c r="AV15" i="4"/>
  <c r="AN11" i="41038"/>
  <c r="AN29" i="41038"/>
  <c r="E14" i="41038"/>
  <c r="AL14" i="41038"/>
  <c r="AK112" i="2"/>
  <c r="W15" i="3"/>
  <c r="M21" i="3"/>
  <c r="F28" i="41041"/>
  <c r="J24" i="41042"/>
  <c r="J86" i="2"/>
  <c r="F26" i="41041"/>
  <c r="J23" i="41042"/>
  <c r="J85" i="2"/>
  <c r="G24" i="41041"/>
  <c r="L21" i="41042"/>
  <c r="L83" i="2"/>
  <c r="AN28" i="3"/>
  <c r="G15" i="41036"/>
  <c r="AQ15" i="41036"/>
  <c r="AO12" i="41036"/>
  <c r="AV12" i="41036"/>
  <c r="AL14" i="4"/>
  <c r="M43" i="41041"/>
  <c r="L37" i="41042"/>
  <c r="L99" i="2"/>
  <c r="B42" i="41043"/>
  <c r="B43" i="41043"/>
  <c r="AN26" i="3"/>
  <c r="AU26" i="3"/>
  <c r="AQ15" i="41038"/>
  <c r="AL11" i="41040"/>
  <c r="F10" i="41040"/>
  <c r="AL11" i="3"/>
  <c r="G14" i="3"/>
  <c r="AN14" i="3"/>
  <c r="E20" i="4"/>
  <c r="AN11" i="4"/>
  <c r="AN17" i="4"/>
  <c r="AN29" i="4"/>
  <c r="AO15" i="41036"/>
  <c r="AV15" i="41036"/>
  <c r="AT17" i="41038"/>
  <c r="AU17" i="41038"/>
  <c r="AU26" i="41038"/>
  <c r="AT26" i="41038"/>
  <c r="AW26" i="41038"/>
  <c r="W10" i="41040"/>
  <c r="AL12" i="41040"/>
  <c r="AS121" i="2"/>
  <c r="AS120" i="2"/>
  <c r="L37" i="41041"/>
  <c r="J31" i="41042"/>
  <c r="J93" i="2"/>
  <c r="G33" i="41041"/>
  <c r="L26" i="41042"/>
  <c r="L88" i="2"/>
  <c r="F37" i="41041"/>
  <c r="J30" i="41042"/>
  <c r="J92" i="2"/>
  <c r="M33" i="41041"/>
  <c r="L27" i="41042"/>
  <c r="L89" i="2"/>
  <c r="E15" i="3"/>
  <c r="AO15" i="3"/>
  <c r="AV15" i="3"/>
  <c r="AQ12" i="3"/>
  <c r="AR16" i="41038"/>
  <c r="AS16" i="41038"/>
  <c r="AL18" i="41038"/>
  <c r="AL15" i="41036"/>
  <c r="AU11" i="41038"/>
  <c r="AT11" i="41038"/>
  <c r="AS10" i="41038"/>
  <c r="AR10" i="41038"/>
  <c r="AW11" i="41038"/>
  <c r="AL29" i="41038"/>
  <c r="AT11" i="3"/>
  <c r="AU14" i="4"/>
  <c r="AT14" i="4"/>
  <c r="AS13" i="4"/>
  <c r="AR13" i="4"/>
  <c r="AW14" i="4"/>
  <c r="AL21" i="4"/>
  <c r="AN11" i="3"/>
  <c r="AU11" i="3"/>
  <c r="E14" i="3"/>
  <c r="AL14" i="3"/>
  <c r="AW17" i="41038"/>
  <c r="AL24" i="41038"/>
  <c r="AQ18" i="3"/>
  <c r="AW26" i="3"/>
  <c r="AL30" i="41036"/>
  <c r="AU11" i="41036"/>
  <c r="AL29" i="41036"/>
  <c r="AT11" i="41036"/>
  <c r="AQ21" i="3"/>
  <c r="H35" i="4"/>
  <c r="C8" i="41039"/>
  <c r="Z37" i="4"/>
  <c r="E10" i="41039"/>
  <c r="AB38" i="4"/>
  <c r="G11" i="41039"/>
  <c r="Z35" i="4"/>
  <c r="E8" i="41039"/>
  <c r="AX29" i="4"/>
  <c r="Z40" i="4"/>
  <c r="E13" i="41039"/>
  <c r="AB37" i="4"/>
  <c r="G10" i="41039"/>
  <c r="Z39" i="4"/>
  <c r="E12" i="41039"/>
  <c r="AB40" i="4"/>
  <c r="G13" i="41039"/>
  <c r="Z38" i="4"/>
  <c r="E11" i="41039"/>
  <c r="AB35" i="4"/>
  <c r="G8" i="41039"/>
  <c r="AB39" i="4"/>
  <c r="G12" i="41039"/>
  <c r="H37" i="4"/>
  <c r="C10" i="41039"/>
  <c r="F10" i="41041"/>
  <c r="J7" i="41042"/>
  <c r="J69" i="2"/>
  <c r="H36" i="4"/>
  <c r="C9" i="41039"/>
  <c r="D8" i="41041"/>
  <c r="H5" i="41042"/>
  <c r="H67" i="2"/>
  <c r="AB36" i="4"/>
  <c r="G9" i="41039"/>
  <c r="Z36" i="4"/>
  <c r="E9" i="41039"/>
  <c r="H38" i="4"/>
  <c r="C11" i="41039"/>
  <c r="H39" i="4"/>
  <c r="C12" i="41039"/>
  <c r="H40" i="4"/>
  <c r="C13" i="41039"/>
  <c r="F41" i="41041"/>
  <c r="J34" i="41042"/>
  <c r="J96" i="2"/>
  <c r="L43" i="41041"/>
  <c r="J37" i="41042"/>
  <c r="J99" i="2"/>
  <c r="AW11" i="41036"/>
  <c r="AT14" i="41038"/>
  <c r="AU14" i="41038"/>
  <c r="AS13" i="41038"/>
  <c r="AW14" i="41038"/>
  <c r="AU11" i="4"/>
  <c r="AT11" i="4"/>
  <c r="AS10" i="4"/>
  <c r="AR10" i="4"/>
  <c r="AW11" i="4"/>
  <c r="AL29" i="4"/>
  <c r="AL15" i="4"/>
  <c r="AL12" i="4"/>
  <c r="AL30" i="4"/>
  <c r="AL28" i="4"/>
  <c r="AN28" i="4"/>
  <c r="AL28" i="41038"/>
  <c r="AL12" i="41038"/>
  <c r="AO18" i="3"/>
  <c r="AV18" i="3"/>
  <c r="AB40" i="3"/>
  <c r="N13" i="41039"/>
  <c r="Z40" i="3"/>
  <c r="L13" i="41039"/>
  <c r="H39" i="3"/>
  <c r="I12" i="41039"/>
  <c r="D37" i="41041"/>
  <c r="H30" i="41042"/>
  <c r="H92" i="2"/>
  <c r="AB35" i="3"/>
  <c r="N8" i="41039"/>
  <c r="H40" i="3"/>
  <c r="I13" i="41039"/>
  <c r="J35" i="41041"/>
  <c r="H29" i="41042"/>
  <c r="H91" i="2"/>
  <c r="H38" i="3"/>
  <c r="I11" i="41039"/>
  <c r="J37" i="41041"/>
  <c r="H31" i="41042"/>
  <c r="H93" i="2"/>
  <c r="Z36" i="3"/>
  <c r="L9" i="41039"/>
  <c r="AB38" i="3"/>
  <c r="N11" i="41039"/>
  <c r="AB36" i="3"/>
  <c r="N9" i="41039"/>
  <c r="AB37" i="3"/>
  <c r="N10" i="41039"/>
  <c r="Z35" i="3"/>
  <c r="L8" i="41039"/>
  <c r="Z39" i="3"/>
  <c r="L12" i="41039"/>
  <c r="Z37" i="3"/>
  <c r="L10" i="41039"/>
  <c r="H36" i="3"/>
  <c r="I9" i="41039"/>
  <c r="D10" i="41041"/>
  <c r="H7" i="41042"/>
  <c r="H69" i="2"/>
  <c r="AB39" i="3"/>
  <c r="N12" i="41039"/>
  <c r="AX29" i="3"/>
  <c r="H37" i="3"/>
  <c r="I10" i="41039"/>
  <c r="F8" i="41041"/>
  <c r="J5" i="41042"/>
  <c r="J67" i="2"/>
  <c r="H35" i="3"/>
  <c r="I8" i="41039"/>
  <c r="Z38" i="3"/>
  <c r="L11" i="41039"/>
  <c r="AN29" i="41036"/>
  <c r="AT17" i="41036"/>
  <c r="AU17" i="41036"/>
  <c r="AO12" i="3"/>
  <c r="AV12" i="3"/>
  <c r="Z37" i="41036"/>
  <c r="E22" i="41039"/>
  <c r="H36" i="41036"/>
  <c r="C21" i="41039"/>
  <c r="J8" i="41041"/>
  <c r="H6" i="41042"/>
  <c r="H68" i="2"/>
  <c r="AX29" i="41036"/>
  <c r="H35" i="41036"/>
  <c r="C20" i="41039"/>
  <c r="Z39" i="41036"/>
  <c r="E24" i="41039"/>
  <c r="H40" i="41036"/>
  <c r="C25" i="41039"/>
  <c r="F33" i="41041"/>
  <c r="J26" i="41042"/>
  <c r="J88" i="2"/>
  <c r="AB35" i="41036"/>
  <c r="G20" i="41039"/>
  <c r="H38" i="41036"/>
  <c r="C23" i="41039"/>
  <c r="F35" i="41041"/>
  <c r="J28" i="41042"/>
  <c r="J90" i="2"/>
  <c r="Z35" i="41036"/>
  <c r="E20" i="41039"/>
  <c r="AB37" i="41036"/>
  <c r="G22" i="41039"/>
  <c r="H39" i="41036"/>
  <c r="C24" i="41039"/>
  <c r="L33" i="41041"/>
  <c r="J27" i="41042"/>
  <c r="J89" i="2"/>
  <c r="AB38" i="41036"/>
  <c r="G23" i="41039"/>
  <c r="AB40" i="41036"/>
  <c r="G25" i="41039"/>
  <c r="Z36" i="41036"/>
  <c r="E21" i="41039"/>
  <c r="Z40" i="41036"/>
  <c r="E25" i="41039"/>
  <c r="H37" i="41036"/>
  <c r="C22" i="41039"/>
  <c r="L10" i="41041"/>
  <c r="J8" i="41042"/>
  <c r="J70" i="2"/>
  <c r="AB39" i="41036"/>
  <c r="G24" i="41039"/>
  <c r="Z38" i="41036"/>
  <c r="E23" i="41039"/>
  <c r="AB36" i="41036"/>
  <c r="G21" i="41039"/>
  <c r="G8" i="41041"/>
  <c r="L5" i="41042"/>
  <c r="L67" i="2"/>
  <c r="F9" i="41040"/>
  <c r="D12" i="41041"/>
  <c r="H9" i="41042"/>
  <c r="H71" i="2"/>
  <c r="M37" i="41041"/>
  <c r="L31" i="41042"/>
  <c r="L93" i="2"/>
  <c r="L35" i="41041"/>
  <c r="J29" i="41042"/>
  <c r="J91" i="2"/>
  <c r="AW17" i="41036"/>
  <c r="AN28" i="41038"/>
  <c r="AL15" i="41038"/>
  <c r="AT17" i="3"/>
  <c r="AU14" i="41036"/>
  <c r="AT14" i="41036"/>
  <c r="AW14" i="41036"/>
  <c r="AL18" i="3"/>
  <c r="AL30" i="3"/>
  <c r="AS16" i="3"/>
  <c r="AU17" i="4"/>
  <c r="AT17" i="4"/>
  <c r="AW17" i="4"/>
  <c r="AN17" i="3"/>
  <c r="AU17" i="3"/>
  <c r="AQ15" i="3"/>
  <c r="AW11" i="3"/>
  <c r="G121" i="2"/>
  <c r="G120" i="2"/>
  <c r="AW17" i="3"/>
  <c r="D35" i="41041"/>
  <c r="H28" i="41042"/>
  <c r="H90" i="2"/>
  <c r="G37" i="41041"/>
  <c r="L30" i="41042"/>
  <c r="L92" i="2"/>
  <c r="G101" i="2"/>
  <c r="G100" i="2"/>
  <c r="G10" i="41041"/>
  <c r="L7" i="41042"/>
  <c r="L69" i="2"/>
  <c r="J12" i="41041"/>
  <c r="H10" i="41042"/>
  <c r="H72" i="2"/>
  <c r="F11" i="41040"/>
  <c r="AU14" i="3"/>
  <c r="AT14" i="3"/>
  <c r="W12" i="41040"/>
  <c r="AL13" i="41040"/>
  <c r="F12" i="41040"/>
  <c r="D14" i="41041"/>
  <c r="H11" i="41042"/>
  <c r="H73" i="2"/>
  <c r="M8" i="41041"/>
  <c r="L6" i="41042"/>
  <c r="L68" i="2"/>
  <c r="M10" i="41041"/>
  <c r="L8" i="41042"/>
  <c r="L70" i="2"/>
  <c r="J14" i="41041"/>
  <c r="H12" i="41042"/>
  <c r="H74" i="2"/>
  <c r="AL30" i="41038"/>
  <c r="G35" i="41041"/>
  <c r="L28" i="41042"/>
  <c r="L90" i="2"/>
  <c r="D33" i="41041"/>
  <c r="H26" i="41042"/>
  <c r="H88" i="2"/>
  <c r="AN29" i="3"/>
  <c r="AS100" i="2"/>
  <c r="AS101" i="2"/>
  <c r="M35" i="41041"/>
  <c r="L29" i="41042"/>
  <c r="L91" i="2"/>
  <c r="J33" i="41041"/>
  <c r="H27" i="41042"/>
  <c r="H89" i="2"/>
  <c r="AL29" i="3"/>
  <c r="AW14" i="3"/>
  <c r="R13" i="41040"/>
  <c r="A13" i="41040"/>
</calcChain>
</file>

<file path=xl/sharedStrings.xml><?xml version="1.0" encoding="utf-8"?>
<sst xmlns="http://schemas.openxmlformats.org/spreadsheetml/2006/main" count="2109" uniqueCount="289">
  <si>
    <t>Deutsche Meisterschaft der männlichen Jugend U 16 im Feldfaustball 2015</t>
  </si>
  <si>
    <t>Samstag/Sonntag</t>
  </si>
  <si>
    <t>/</t>
  </si>
  <si>
    <t>Großenaspe</t>
  </si>
  <si>
    <t>Großenasper SV</t>
  </si>
  <si>
    <t>Gruppeneinteilung und Spielplan Vorrunde</t>
  </si>
  <si>
    <t>männlich U16</t>
  </si>
  <si>
    <t>Gruppe A</t>
  </si>
  <si>
    <t>LTV</t>
  </si>
  <si>
    <t>Gruppe B</t>
  </si>
  <si>
    <t>Gruppe C</t>
  </si>
  <si>
    <t>Gruppe D</t>
  </si>
  <si>
    <t>Begrüßung:</t>
  </si>
  <si>
    <t>TV Brettorf</t>
  </si>
  <si>
    <t>Niedersachsen 1</t>
  </si>
  <si>
    <t>SV Düdenbüttel</t>
  </si>
  <si>
    <t>Niedersachsen 2</t>
  </si>
  <si>
    <t>Ahlhorner SV</t>
  </si>
  <si>
    <t>Niedersachsen 3</t>
  </si>
  <si>
    <t>TV Waibstadt</t>
  </si>
  <si>
    <t>Baden 2</t>
  </si>
  <si>
    <t xml:space="preserve"> 09:00 Uhr</t>
  </si>
  <si>
    <t>TV Zainen-Maisenbach</t>
  </si>
  <si>
    <t>Schwaben 3</t>
  </si>
  <si>
    <t>TV Vaihingen/Enz</t>
  </si>
  <si>
    <t>Schwaben 1</t>
  </si>
  <si>
    <t>NLV Vaihingen</t>
  </si>
  <si>
    <t>Schwaben 2</t>
  </si>
  <si>
    <t>Ausrichter</t>
  </si>
  <si>
    <t>Langebrücker BSV</t>
  </si>
  <si>
    <t>Sachsen 2</t>
  </si>
  <si>
    <t>VfL Kellinghusen</t>
  </si>
  <si>
    <t>Schleswig-Holstei1</t>
  </si>
  <si>
    <t>TB Oppau</t>
  </si>
  <si>
    <t>Pfalz 1</t>
  </si>
  <si>
    <t>SV Kubschütz</t>
  </si>
  <si>
    <t>Sachsen 1</t>
  </si>
  <si>
    <t>TuS Wickrath</t>
  </si>
  <si>
    <t>Rheinland 1</t>
  </si>
  <si>
    <t>DJK Nierswacht Odenkirchen</t>
  </si>
  <si>
    <t>Rheinland 2</t>
  </si>
  <si>
    <t>TSV Lola</t>
  </si>
  <si>
    <t>Schleswig-Holstei2</t>
  </si>
  <si>
    <t>TV Voerde</t>
  </si>
  <si>
    <t>Rheinland 3</t>
  </si>
  <si>
    <t>TV Augsburg</t>
  </si>
  <si>
    <t>Bayern 3</t>
  </si>
  <si>
    <t>TV Haibach</t>
  </si>
  <si>
    <t>Bayern 2</t>
  </si>
  <si>
    <t>Berliner Turnerschaft</t>
  </si>
  <si>
    <t>Berlin 1</t>
  </si>
  <si>
    <t>TV Segnitz</t>
  </si>
  <si>
    <t>Bayern 1</t>
  </si>
  <si>
    <t>TV Wünschmichelbach</t>
  </si>
  <si>
    <t>Baden 1</t>
  </si>
  <si>
    <t>TV Klarenthal</t>
  </si>
  <si>
    <t>Saarland 1</t>
  </si>
  <si>
    <t>TuS Dahlbruch</t>
  </si>
  <si>
    <t>Westfalen 1</t>
  </si>
  <si>
    <t>SG Bademeusel</t>
  </si>
  <si>
    <t>Brandenburg 1</t>
  </si>
  <si>
    <t>DG</t>
  </si>
  <si>
    <t>Zeit</t>
  </si>
  <si>
    <t>Feld 1</t>
  </si>
  <si>
    <t>LR / Anschr.</t>
  </si>
  <si>
    <t xml:space="preserve"> </t>
  </si>
  <si>
    <t>Feld 2</t>
  </si>
  <si>
    <t>Feld 3</t>
  </si>
  <si>
    <t>Feld 4</t>
  </si>
  <si>
    <t xml:space="preserve"> - </t>
  </si>
  <si>
    <t xml:space="preserve"> -</t>
  </si>
  <si>
    <t>anschl.</t>
  </si>
  <si>
    <t>Spielmodus:  zwei Sätze bis 11 in der Vorrunde</t>
  </si>
  <si>
    <t xml:space="preserve">Ergebnisse Samstag männliche Jugend U 16 </t>
  </si>
  <si>
    <t>Ergebnisse Gruppe A</t>
  </si>
  <si>
    <t>Ergebnisse Gruppe C</t>
  </si>
  <si>
    <t>Dat</t>
  </si>
  <si>
    <t>Klasse</t>
  </si>
  <si>
    <t>Grp</t>
  </si>
  <si>
    <t>Feld</t>
  </si>
  <si>
    <t>SPNr</t>
  </si>
  <si>
    <t>1. Satz</t>
  </si>
  <si>
    <t>2. Satz</t>
  </si>
  <si>
    <t>3. Satz</t>
  </si>
  <si>
    <t>Sätze</t>
  </si>
  <si>
    <t>Punkte</t>
  </si>
  <si>
    <t>SpNr</t>
  </si>
  <si>
    <t>Grp A</t>
  </si>
  <si>
    <t>:</t>
  </si>
  <si>
    <t>C</t>
  </si>
  <si>
    <t>Grp B</t>
  </si>
  <si>
    <t>Grp C</t>
  </si>
  <si>
    <t>Grp D</t>
  </si>
  <si>
    <t>Ergebnisse Gruppe B</t>
  </si>
  <si>
    <t>Ergebnisse Gruppe D</t>
  </si>
  <si>
    <t>B</t>
  </si>
  <si>
    <t>Faustball</t>
  </si>
  <si>
    <t>Deutsche Meisterschaft</t>
  </si>
  <si>
    <t>Bälle</t>
  </si>
  <si>
    <t>* 0</t>
  </si>
  <si>
    <t>*1.000</t>
  </si>
  <si>
    <t>*100.000</t>
  </si>
  <si>
    <t>*1.000.000</t>
  </si>
  <si>
    <t>*10.000.000</t>
  </si>
  <si>
    <t>Platz</t>
  </si>
  <si>
    <t>Ball</t>
  </si>
  <si>
    <t>Satz</t>
  </si>
  <si>
    <t>Ball-Diff</t>
  </si>
  <si>
    <t>höh Anz</t>
  </si>
  <si>
    <t>Diff</t>
  </si>
  <si>
    <t>Zif</t>
  </si>
  <si>
    <t>Endstand Gruppe A</t>
  </si>
  <si>
    <t>1.</t>
  </si>
  <si>
    <t>2.</t>
  </si>
  <si>
    <t>3.</t>
  </si>
  <si>
    <t>4.</t>
  </si>
  <si>
    <t>5.</t>
  </si>
  <si>
    <t>6.</t>
  </si>
  <si>
    <t>Endstand Gruppe B</t>
  </si>
  <si>
    <t>Endstand Gruppe C</t>
  </si>
  <si>
    <t>Endstand Gruppe D</t>
  </si>
  <si>
    <t>Spielrunde</t>
  </si>
  <si>
    <t>Datum</t>
  </si>
  <si>
    <t>Schiedsrichter</t>
  </si>
  <si>
    <t>Spielbeginn</t>
  </si>
  <si>
    <t>anschl</t>
  </si>
  <si>
    <t>Uhr</t>
  </si>
  <si>
    <t>Durchgang</t>
  </si>
  <si>
    <t>Anschreiber</t>
  </si>
  <si>
    <t>Spielnummer</t>
  </si>
  <si>
    <t>Linienrichter</t>
  </si>
  <si>
    <t>Mannschaft A:</t>
  </si>
  <si>
    <t>Ver-
warn.</t>
  </si>
  <si>
    <t>Zeit-
strafe</t>
  </si>
  <si>
    <t>Mannschaft B:</t>
  </si>
  <si>
    <t>Nr.</t>
  </si>
  <si>
    <t>Mf</t>
  </si>
  <si>
    <t>Ein-
satz</t>
  </si>
  <si>
    <t>Name, Vorname</t>
  </si>
  <si>
    <t>Trainer:</t>
  </si>
  <si>
    <t>Betreuer:</t>
  </si>
  <si>
    <t>Ballwahl/Anspiel:</t>
  </si>
  <si>
    <t xml:space="preserve"> A</t>
  </si>
  <si>
    <t xml:space="preserve"> 3. Satz</t>
  </si>
  <si>
    <t>A</t>
  </si>
  <si>
    <t>Vor Beginn des Spiels und vor dem 3. Satz Auslosung vornehmen.</t>
  </si>
  <si>
    <t>Satzspiel</t>
  </si>
  <si>
    <t>1, Satz</t>
  </si>
  <si>
    <t xml:space="preserve">Ergebnis   (A:B) </t>
  </si>
  <si>
    <t>Sieger</t>
  </si>
  <si>
    <t>Für die Richtigkeit der Eintragungen</t>
  </si>
  <si>
    <t>Schiedsrichter:</t>
  </si>
  <si>
    <t>Mannschaftsführer (Mf) A:</t>
  </si>
  <si>
    <t>Anschreiber:</t>
  </si>
  <si>
    <t>Mannschaftsführer (Mf) B:</t>
  </si>
  <si>
    <t>Bericht auf der Rückseite abgeben</t>
  </si>
  <si>
    <t>Einspruch:</t>
  </si>
  <si>
    <t>Feldverweis:</t>
  </si>
  <si>
    <t>Verletzung:</t>
  </si>
  <si>
    <t>Sonstiges:</t>
  </si>
  <si>
    <t>Abschlusstabelle nach der Vorrunde</t>
  </si>
  <si>
    <t>Gruppe A:</t>
  </si>
  <si>
    <t>Gruppe B:</t>
  </si>
  <si>
    <t>Gruppe C:</t>
  </si>
  <si>
    <t>Gruppe D:</t>
  </si>
  <si>
    <t>Spielplan Zwischenrunde u. Platzierungsspiele / Finalrunde</t>
  </si>
  <si>
    <t>Spiel-
Nr.</t>
  </si>
  <si>
    <t>LR / Anschreiber</t>
  </si>
  <si>
    <t>2.Grp. A</t>
  </si>
  <si>
    <t>3.Grp. B</t>
  </si>
  <si>
    <t>1.Grp. D</t>
  </si>
  <si>
    <t>Quali-VF</t>
  </si>
  <si>
    <t>2.Grp. C</t>
  </si>
  <si>
    <t>3.Grp. D</t>
  </si>
  <si>
    <t>1.Grp. C</t>
  </si>
  <si>
    <t>2.Grp. B</t>
  </si>
  <si>
    <t>3.Grp. A</t>
  </si>
  <si>
    <t>1.Grp. A</t>
  </si>
  <si>
    <t>2.Grp. D</t>
  </si>
  <si>
    <t>3.Grp. C</t>
  </si>
  <si>
    <t>1.Grp. B</t>
  </si>
  <si>
    <t>Sieger Spiel 61</t>
  </si>
  <si>
    <t>Verlierer Spiel 61</t>
  </si>
  <si>
    <t>Viertelf.</t>
  </si>
  <si>
    <t>Sieger Spiel 62</t>
  </si>
  <si>
    <t>Verlierer Spiel 62</t>
  </si>
  <si>
    <t>Sieger Spiel 63</t>
  </si>
  <si>
    <t>Verlierer Spiel 65</t>
  </si>
  <si>
    <t>Sieger Spiel 64</t>
  </si>
  <si>
    <t>Verlierer Spiel 66</t>
  </si>
  <si>
    <t>Verlierer Spiel 67</t>
  </si>
  <si>
    <t xml:space="preserve"> 9-12</t>
  </si>
  <si>
    <t>Verlierer Spiel 63</t>
  </si>
  <si>
    <t>Verlierer Spiel 64</t>
  </si>
  <si>
    <t>Verlierer Spiel 68</t>
  </si>
  <si>
    <t>Sieger Spiel 67</t>
  </si>
  <si>
    <t xml:space="preserve"> 5-8</t>
  </si>
  <si>
    <t>Sieger Spiel  70</t>
  </si>
  <si>
    <t>Sieger Spiel 65</t>
  </si>
  <si>
    <t>Sieger Spiel 66</t>
  </si>
  <si>
    <t>Sieger Spiel  71</t>
  </si>
  <si>
    <t>HF 1</t>
  </si>
  <si>
    <t>Verlierer Spiel  69</t>
  </si>
  <si>
    <t>Verlierer Spiel  70</t>
  </si>
  <si>
    <t>Sieger Spiel  72</t>
  </si>
  <si>
    <t>Pl.11/12</t>
  </si>
  <si>
    <t>Sieger Spiel 68</t>
  </si>
  <si>
    <t>Verlierer Spiel 73</t>
  </si>
  <si>
    <t>HF 2</t>
  </si>
  <si>
    <t>Sieger Spiel  69</t>
  </si>
  <si>
    <t>Verlierer Spiel  74</t>
  </si>
  <si>
    <t>Pl.9/10</t>
  </si>
  <si>
    <t>Sieger Spiel 75</t>
  </si>
  <si>
    <t>Pl.5/6</t>
  </si>
  <si>
    <t>Verlierer Spiel  71</t>
  </si>
  <si>
    <t>Verlierer Spiel  72</t>
  </si>
  <si>
    <t>Sieger Spiel  76</t>
  </si>
  <si>
    <t>Pl.7/8</t>
  </si>
  <si>
    <t>Verlierer Spiel 75</t>
  </si>
  <si>
    <t>Sieger Spiel 77</t>
  </si>
  <si>
    <t>Pl.3/4</t>
  </si>
  <si>
    <t>Sieger Spiel 73</t>
  </si>
  <si>
    <t>Finale</t>
  </si>
  <si>
    <t>Feld 5</t>
  </si>
  <si>
    <t>Feld 6</t>
  </si>
  <si>
    <t>6.Grp. A</t>
  </si>
  <si>
    <t>6.Grp. C</t>
  </si>
  <si>
    <t>4.Grp D</t>
  </si>
  <si>
    <t>21-24</t>
  </si>
  <si>
    <t>5.Grp. A</t>
  </si>
  <si>
    <t>5.Grp. C</t>
  </si>
  <si>
    <t>5.Grp. D</t>
  </si>
  <si>
    <t>17-20</t>
  </si>
  <si>
    <t>4.Grp. A</t>
  </si>
  <si>
    <t>4.Grp. C</t>
  </si>
  <si>
    <t>13-16</t>
  </si>
  <si>
    <t>6.Grp. B</t>
  </si>
  <si>
    <t>6.Grp. D</t>
  </si>
  <si>
    <t>5.Grp. B</t>
  </si>
  <si>
    <t>4.Grp. B</t>
  </si>
  <si>
    <t>4.Grp. D</t>
  </si>
  <si>
    <t>Verlierer Sp.81</t>
  </si>
  <si>
    <t>Verlierer Sp.84</t>
  </si>
  <si>
    <t>Sieger Sp. 81</t>
  </si>
  <si>
    <t>PL 23/24</t>
  </si>
  <si>
    <t>VerliererSp. 82</t>
  </si>
  <si>
    <t>Verlierer Sp. 85</t>
  </si>
  <si>
    <t>Sieger Sp. 82</t>
  </si>
  <si>
    <t>PL 19/20</t>
  </si>
  <si>
    <t>Verlierer Sp. 83</t>
  </si>
  <si>
    <t>Verlierer Sp. 86</t>
  </si>
  <si>
    <t>Verlierer Sp 87</t>
  </si>
  <si>
    <t>PL 15/16</t>
  </si>
  <si>
    <t>Sieger Sp. 84</t>
  </si>
  <si>
    <t>Verlierer Sp. 88</t>
  </si>
  <si>
    <t>PL 21/22</t>
  </si>
  <si>
    <t>Sieger Sp. 85</t>
  </si>
  <si>
    <t>Verlierer Sp 89</t>
  </si>
  <si>
    <t>PL 17/18</t>
  </si>
  <si>
    <t>Sieger Sp. 83</t>
  </si>
  <si>
    <t>Sieger Sp. 86</t>
  </si>
  <si>
    <t>Verlierer Sp. 90</t>
  </si>
  <si>
    <t>PL 13/14</t>
  </si>
  <si>
    <t>Ergebnisse Sonntag</t>
  </si>
  <si>
    <t>Platz 1-12</t>
  </si>
  <si>
    <t>Sp.Nr.</t>
  </si>
  <si>
    <t>-</t>
  </si>
  <si>
    <t xml:space="preserve"> :</t>
  </si>
  <si>
    <t>Platz 13-24</t>
  </si>
  <si>
    <t>Abschlusstabelle</t>
  </si>
  <si>
    <t>1. und Deutscher Meister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</si>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</sst>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&quot;€&quot;_-;\-* #,##0.00\ &quot;€&quot;_-;_-* &quot;-&quot;??\ &quot;€&quot;_-;_-@_-"/>
    <numFmt numFmtId="165" formatCode="dd/mm/yy"/>
    <numFmt numFmtId="166" formatCode="h:mm;@"/>
  </numFmts>
  <fonts count="42">
    <font>
      <sz val="10"/>
      <name val="Arial"/>
    </font>
    <font>
      <sz val="10"/>
      <name val="Arial"/>
    </font>
    <font>
      <b/>
      <sz val="16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10"/>
      <color indexed="9"/>
      <name val="Arial"/>
      <family val="2"/>
    </font>
    <font>
      <sz val="9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26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b/>
      <sz val="12"/>
      <name val="Times New Roman"/>
      <family val="1"/>
    </font>
    <font>
      <b/>
      <sz val="13"/>
      <name val="Arial"/>
      <family val="2"/>
    </font>
    <font>
      <sz val="10"/>
      <name val="Arial"/>
      <family val="2"/>
    </font>
    <font>
      <sz val="14"/>
      <name val="Arial"/>
      <family val="2"/>
    </font>
    <font>
      <b/>
      <sz val="20"/>
      <name val="Times New Roman"/>
      <family val="1"/>
    </font>
    <font>
      <b/>
      <sz val="11"/>
      <name val="Arial"/>
      <family val="2"/>
    </font>
    <font>
      <sz val="16"/>
      <name val="Arial"/>
      <family val="2"/>
    </font>
    <font>
      <b/>
      <sz val="20"/>
      <name val="Arial"/>
      <family val="2"/>
    </font>
    <font>
      <sz val="10"/>
      <color indexed="10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i/>
      <sz val="12"/>
      <name val="Arial"/>
      <family val="2"/>
    </font>
    <font>
      <b/>
      <sz val="8"/>
      <name val="Arial"/>
      <family val="2"/>
    </font>
    <font>
      <b/>
      <i/>
      <sz val="14"/>
      <name val="Arial"/>
      <family val="2"/>
    </font>
    <font>
      <b/>
      <sz val="16"/>
      <name val="DortmundDB"/>
    </font>
    <font>
      <b/>
      <sz val="18"/>
      <name val="Bickley Script"/>
      <family val="4"/>
    </font>
    <font>
      <sz val="10"/>
      <name val="Andy"/>
      <family val="4"/>
    </font>
    <font>
      <b/>
      <sz val="16"/>
      <name val="Brush Script MT"/>
      <family val="4"/>
    </font>
    <font>
      <b/>
      <sz val="24"/>
      <name val="Arial"/>
      <family val="2"/>
    </font>
    <font>
      <sz val="24"/>
      <name val="Arial"/>
      <family val="2"/>
    </font>
    <font>
      <b/>
      <sz val="11"/>
      <name val="Arial"/>
    </font>
    <font>
      <sz val="6"/>
      <name val="Arial"/>
    </font>
    <font>
      <b/>
      <i/>
      <sz val="16"/>
      <name val="Arial"/>
    </font>
    <font>
      <sz val="8"/>
      <name val="Arial"/>
    </font>
    <font>
      <sz val="11"/>
      <name val="Arial"/>
    </font>
    <font>
      <b/>
      <sz val="10"/>
      <name val="Arial"/>
    </font>
    <font>
      <b/>
      <sz val="12"/>
      <name val="Arial"/>
    </font>
    <font>
      <sz val="14"/>
      <name val="Arial"/>
    </font>
    <font>
      <b/>
      <sz val="18"/>
      <color indexed="13"/>
      <name val="Arial"/>
      <family val="2"/>
    </font>
  </fonts>
  <fills count="14">
    <fill>
      <patternFill patternType="none"/>
    </fill>
    <fill>
      <patternFill patternType="gray125"/>
    </fill>
    <fill>
      <patternFill patternType="lightUp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lightUp">
        <fgColor indexed="8"/>
        <bgColor indexed="9"/>
      </patternFill>
    </fill>
  </fills>
  <borders count="162">
    <border>
      <left/>
      <right/>
      <top/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 applyFill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695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14" fontId="4" fillId="0" borderId="0" xfId="0" applyNumberFormat="1" applyFont="1"/>
    <xf numFmtId="20" fontId="5" fillId="0" borderId="0" xfId="0" applyNumberFormat="1" applyFont="1"/>
    <xf numFmtId="0" fontId="0" fillId="0" borderId="0" xfId="0" applyBorder="1"/>
    <xf numFmtId="0" fontId="11" fillId="0" borderId="0" xfId="0" applyFont="1" applyAlignment="1">
      <alignment horizontal="center"/>
    </xf>
    <xf numFmtId="0" fontId="12" fillId="0" borderId="0" xfId="0" applyFont="1" applyAlignment="1">
      <alignment vertical="center"/>
    </xf>
    <xf numFmtId="0" fontId="15" fillId="0" borderId="1" xfId="0" applyFont="1" applyBorder="1" applyAlignment="1">
      <alignment horizontal="center"/>
    </xf>
    <xf numFmtId="1" fontId="15" fillId="0" borderId="2" xfId="0" applyNumberFormat="1" applyFont="1" applyBorder="1" applyAlignment="1">
      <alignment horizontal="center"/>
    </xf>
    <xf numFmtId="0" fontId="15" fillId="0" borderId="3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15" fillId="0" borderId="5" xfId="0" applyFont="1" applyBorder="1" applyAlignment="1">
      <alignment horizontal="center"/>
    </xf>
    <xf numFmtId="0" fontId="15" fillId="0" borderId="6" xfId="0" applyFont="1" applyBorder="1" applyAlignment="1">
      <alignment horizontal="center"/>
    </xf>
    <xf numFmtId="0" fontId="16" fillId="0" borderId="6" xfId="0" applyFont="1" applyBorder="1" applyAlignment="1">
      <alignment horizontal="center"/>
    </xf>
    <xf numFmtId="0" fontId="15" fillId="0" borderId="7" xfId="0" applyFont="1" applyBorder="1" applyAlignment="1">
      <alignment horizontal="center"/>
    </xf>
    <xf numFmtId="0" fontId="15" fillId="0" borderId="8" xfId="0" applyFont="1" applyBorder="1" applyAlignment="1">
      <alignment horizontal="center"/>
    </xf>
    <xf numFmtId="0" fontId="12" fillId="0" borderId="9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0" xfId="0" applyFill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0" fillId="0" borderId="10" xfId="0" applyBorder="1"/>
    <xf numFmtId="0" fontId="0" fillId="0" borderId="11" xfId="0" applyBorder="1"/>
    <xf numFmtId="0" fontId="9" fillId="0" borderId="12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1" fontId="12" fillId="0" borderId="14" xfId="0" applyNumberFormat="1" applyFont="1" applyBorder="1" applyAlignment="1">
      <alignment horizontal="center" vertical="center"/>
    </xf>
    <xf numFmtId="1" fontId="12" fillId="0" borderId="15" xfId="0" applyNumberFormat="1" applyFont="1" applyBorder="1" applyAlignment="1">
      <alignment horizontal="center" vertical="center"/>
    </xf>
    <xf numFmtId="1" fontId="12" fillId="0" borderId="16" xfId="0" applyNumberFormat="1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1" fontId="12" fillId="0" borderId="18" xfId="0" applyNumberFormat="1" applyFont="1" applyBorder="1" applyAlignment="1">
      <alignment horizontal="center" vertical="center"/>
    </xf>
    <xf numFmtId="0" fontId="12" fillId="0" borderId="0" xfId="0" applyFont="1"/>
    <xf numFmtId="0" fontId="15" fillId="0" borderId="0" xfId="0" applyFont="1" applyBorder="1" applyAlignment="1">
      <alignment horizontal="center"/>
    </xf>
    <xf numFmtId="0" fontId="8" fillId="0" borderId="0" xfId="0" applyFont="1"/>
    <xf numFmtId="0" fontId="9" fillId="0" borderId="0" xfId="0" applyFont="1"/>
    <xf numFmtId="0" fontId="9" fillId="0" borderId="0" xfId="0" applyFont="1" applyAlignment="1">
      <alignment horizontal="left"/>
    </xf>
    <xf numFmtId="1" fontId="7" fillId="0" borderId="5" xfId="0" applyNumberFormat="1" applyFont="1" applyBorder="1" applyAlignment="1">
      <alignment horizontal="center"/>
    </xf>
    <xf numFmtId="1" fontId="7" fillId="0" borderId="6" xfId="0" applyNumberFormat="1" applyFont="1" applyBorder="1" applyAlignment="1">
      <alignment horizontal="center"/>
    </xf>
    <xf numFmtId="0" fontId="15" fillId="0" borderId="6" xfId="0" applyFont="1" applyFill="1" applyBorder="1" applyAlignment="1">
      <alignment horizontal="center"/>
    </xf>
    <xf numFmtId="0" fontId="15" fillId="0" borderId="8" xfId="0" applyFont="1" applyFill="1" applyBorder="1" applyAlignment="1">
      <alignment horizontal="center"/>
    </xf>
    <xf numFmtId="1" fontId="15" fillId="0" borderId="19" xfId="0" applyNumberFormat="1" applyFont="1" applyFill="1" applyBorder="1" applyAlignment="1">
      <alignment horizontal="center"/>
    </xf>
    <xf numFmtId="1" fontId="15" fillId="0" borderId="20" xfId="0" applyNumberFormat="1" applyFont="1" applyFill="1" applyBorder="1" applyAlignment="1">
      <alignment horizontal="center"/>
    </xf>
    <xf numFmtId="0" fontId="12" fillId="0" borderId="10" xfId="0" applyFont="1" applyBorder="1"/>
    <xf numFmtId="0" fontId="12" fillId="0" borderId="0" xfId="0" applyFont="1" applyBorder="1"/>
    <xf numFmtId="0" fontId="12" fillId="0" borderId="11" xfId="0" applyFont="1" applyBorder="1"/>
    <xf numFmtId="0" fontId="0" fillId="0" borderId="0" xfId="0" applyFill="1" applyBorder="1"/>
    <xf numFmtId="0" fontId="15" fillId="0" borderId="21" xfId="0" applyFont="1" applyBorder="1" applyAlignment="1">
      <alignment horizontal="center"/>
    </xf>
    <xf numFmtId="0" fontId="0" fillId="0" borderId="0" xfId="0" applyAlignment="1">
      <alignment horizontal="center"/>
    </xf>
    <xf numFmtId="1" fontId="15" fillId="0" borderId="22" xfId="0" applyNumberFormat="1" applyFont="1" applyFill="1" applyBorder="1" applyAlignment="1">
      <alignment horizontal="center"/>
    </xf>
    <xf numFmtId="0" fontId="12" fillId="0" borderId="0" xfId="0" applyFont="1" applyBorder="1" applyAlignment="1">
      <alignment horizontal="center" vertical="center"/>
    </xf>
    <xf numFmtId="1" fontId="7" fillId="0" borderId="0" xfId="0" applyNumberFormat="1" applyFont="1" applyBorder="1" applyAlignment="1">
      <alignment horizontal="center"/>
    </xf>
    <xf numFmtId="0" fontId="0" fillId="3" borderId="0" xfId="0" applyFill="1"/>
    <xf numFmtId="0" fontId="15" fillId="4" borderId="0" xfId="0" applyFont="1" applyFill="1"/>
    <xf numFmtId="0" fontId="0" fillId="0" borderId="0" xfId="0" applyFill="1" applyBorder="1" applyAlignment="1" applyProtection="1">
      <alignment horizontal="center"/>
      <protection locked="0"/>
    </xf>
    <xf numFmtId="0" fontId="0" fillId="4" borderId="0" xfId="0" applyFill="1" applyBorder="1"/>
    <xf numFmtId="0" fontId="11" fillId="0" borderId="0" xfId="0" applyFont="1" applyBorder="1" applyAlignment="1">
      <alignment horizontal="left"/>
    </xf>
    <xf numFmtId="0" fontId="14" fillId="5" borderId="23" xfId="0" applyFont="1" applyFill="1" applyBorder="1" applyAlignment="1">
      <alignment horizontal="center"/>
    </xf>
    <xf numFmtId="2" fontId="14" fillId="5" borderId="23" xfId="0" applyNumberFormat="1" applyFont="1" applyFill="1" applyBorder="1" applyAlignment="1">
      <alignment horizontal="center"/>
    </xf>
    <xf numFmtId="0" fontId="14" fillId="5" borderId="24" xfId="0" applyFont="1" applyFill="1" applyBorder="1" applyAlignment="1">
      <alignment horizontal="center"/>
    </xf>
    <xf numFmtId="2" fontId="14" fillId="5" borderId="24" xfId="0" applyNumberFormat="1" applyFont="1" applyFill="1" applyBorder="1" applyAlignment="1">
      <alignment horizontal="center"/>
    </xf>
    <xf numFmtId="1" fontId="9" fillId="5" borderId="25" xfId="0" applyNumberFormat="1" applyFont="1" applyFill="1" applyBorder="1" applyAlignment="1">
      <alignment horizontal="center"/>
    </xf>
    <xf numFmtId="1" fontId="0" fillId="5" borderId="26" xfId="0" applyNumberFormat="1" applyFill="1" applyBorder="1"/>
    <xf numFmtId="1" fontId="9" fillId="5" borderId="26" xfId="0" applyNumberFormat="1" applyFont="1" applyFill="1" applyBorder="1" applyAlignment="1">
      <alignment horizontal="center"/>
    </xf>
    <xf numFmtId="0" fontId="0" fillId="5" borderId="26" xfId="0" applyFill="1" applyBorder="1"/>
    <xf numFmtId="1" fontId="12" fillId="5" borderId="27" xfId="0" applyNumberFormat="1" applyFont="1" applyFill="1" applyBorder="1" applyAlignment="1">
      <alignment horizontal="center" vertical="center"/>
    </xf>
    <xf numFmtId="1" fontId="12" fillId="5" borderId="27" xfId="0" applyNumberFormat="1" applyFont="1" applyFill="1" applyBorder="1" applyAlignment="1">
      <alignment horizontal="center"/>
    </xf>
    <xf numFmtId="1" fontId="9" fillId="5" borderId="27" xfId="0" applyNumberFormat="1" applyFont="1" applyFill="1" applyBorder="1" applyAlignment="1">
      <alignment horizontal="center"/>
    </xf>
    <xf numFmtId="1" fontId="12" fillId="0" borderId="0" xfId="0" applyNumberFormat="1" applyFont="1" applyBorder="1" applyAlignment="1">
      <alignment horizontal="center" vertical="center"/>
    </xf>
    <xf numFmtId="1" fontId="12" fillId="5" borderId="0" xfId="0" applyNumberFormat="1" applyFont="1" applyFill="1" applyBorder="1" applyAlignment="1">
      <alignment horizontal="center" vertical="center"/>
    </xf>
    <xf numFmtId="1" fontId="12" fillId="5" borderId="0" xfId="0" applyNumberFormat="1" applyFont="1" applyFill="1" applyBorder="1" applyAlignment="1">
      <alignment horizontal="center"/>
    </xf>
    <xf numFmtId="1" fontId="9" fillId="5" borderId="0" xfId="0" applyNumberFormat="1" applyFont="1" applyFill="1" applyBorder="1" applyAlignment="1">
      <alignment horizontal="center"/>
    </xf>
    <xf numFmtId="0" fontId="17" fillId="0" borderId="0" xfId="0" applyFont="1" applyBorder="1" applyAlignment="1" applyProtection="1">
      <alignment horizontal="center" vertical="center"/>
      <protection locked="0"/>
    </xf>
    <xf numFmtId="1" fontId="15" fillId="0" borderId="0" xfId="0" applyNumberFormat="1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0" fontId="0" fillId="0" borderId="0" xfId="0" applyAlignment="1">
      <alignment horizontal="right"/>
    </xf>
    <xf numFmtId="0" fontId="0" fillId="0" borderId="0" xfId="0" applyProtection="1"/>
    <xf numFmtId="0" fontId="0" fillId="0" borderId="0" xfId="0" applyFill="1" applyProtection="1"/>
    <xf numFmtId="0" fontId="12" fillId="0" borderId="0" xfId="0" applyFont="1" applyProtection="1"/>
    <xf numFmtId="0" fontId="0" fillId="0" borderId="29" xfId="0" applyBorder="1" applyProtection="1"/>
    <xf numFmtId="0" fontId="0" fillId="0" borderId="6" xfId="0" applyFill="1" applyBorder="1" applyProtection="1"/>
    <xf numFmtId="0" fontId="0" fillId="0" borderId="6" xfId="0" applyBorder="1" applyProtection="1"/>
    <xf numFmtId="0" fontId="7" fillId="0" borderId="30" xfId="0" applyFont="1" applyBorder="1" applyAlignment="1" applyProtection="1">
      <alignment horizontal="center"/>
    </xf>
    <xf numFmtId="0" fontId="7" fillId="0" borderId="30" xfId="0" applyFont="1" applyBorder="1" applyAlignment="1" applyProtection="1">
      <alignment horizontal="left"/>
    </xf>
    <xf numFmtId="0" fontId="7" fillId="6" borderId="30" xfId="0" applyFont="1" applyFill="1" applyBorder="1" applyAlignment="1" applyProtection="1"/>
    <xf numFmtId="0" fontId="9" fillId="0" borderId="30" xfId="0" applyFont="1" applyFill="1" applyBorder="1" applyAlignment="1" applyProtection="1"/>
    <xf numFmtId="0" fontId="9" fillId="0" borderId="0" xfId="0" applyFont="1" applyFill="1" applyBorder="1" applyAlignment="1" applyProtection="1"/>
    <xf numFmtId="0" fontId="0" fillId="0" borderId="0" xfId="0" applyFill="1" applyBorder="1" applyProtection="1"/>
    <xf numFmtId="0" fontId="9" fillId="0" borderId="23" xfId="0" applyFont="1" applyBorder="1" applyAlignment="1">
      <alignment horizontal="center"/>
    </xf>
    <xf numFmtId="0" fontId="12" fillId="0" borderId="24" xfId="0" applyFont="1" applyBorder="1"/>
    <xf numFmtId="1" fontId="12" fillId="0" borderId="31" xfId="0" applyNumberFormat="1" applyFont="1" applyBorder="1" applyAlignment="1">
      <alignment horizontal="center" vertical="center"/>
    </xf>
    <xf numFmtId="0" fontId="15" fillId="0" borderId="32" xfId="0" applyFont="1" applyBorder="1" applyAlignment="1">
      <alignment horizontal="center"/>
    </xf>
    <xf numFmtId="0" fontId="15" fillId="0" borderId="33" xfId="0" applyFont="1" applyBorder="1" applyAlignment="1">
      <alignment horizontal="center"/>
    </xf>
    <xf numFmtId="1" fontId="15" fillId="0" borderId="34" xfId="0" applyNumberFormat="1" applyFont="1" applyBorder="1" applyAlignment="1">
      <alignment horizontal="center"/>
    </xf>
    <xf numFmtId="1" fontId="15" fillId="0" borderId="35" xfId="0" applyNumberFormat="1" applyFont="1" applyFill="1" applyBorder="1" applyAlignment="1">
      <alignment horizontal="center"/>
    </xf>
    <xf numFmtId="0" fontId="14" fillId="0" borderId="12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14" fillId="0" borderId="13" xfId="0" applyFont="1" applyBorder="1" applyAlignment="1">
      <alignment horizontal="center"/>
    </xf>
    <xf numFmtId="15" fontId="12" fillId="0" borderId="0" xfId="0" applyNumberFormat="1" applyFont="1" applyAlignment="1" applyProtection="1">
      <alignment horizontal="left"/>
    </xf>
    <xf numFmtId="0" fontId="9" fillId="0" borderId="0" xfId="0" applyFont="1" applyProtection="1"/>
    <xf numFmtId="0" fontId="23" fillId="0" borderId="30" xfId="0" applyFont="1" applyFill="1" applyBorder="1" applyProtection="1"/>
    <xf numFmtId="0" fontId="23" fillId="0" borderId="36" xfId="0" applyFont="1" applyFill="1" applyBorder="1" applyProtection="1"/>
    <xf numFmtId="0" fontId="0" fillId="0" borderId="30" xfId="0" applyBorder="1" applyProtection="1"/>
    <xf numFmtId="0" fontId="23" fillId="0" borderId="30" xfId="0" applyFont="1" applyBorder="1" applyProtection="1"/>
    <xf numFmtId="0" fontId="23" fillId="0" borderId="36" xfId="0" applyFont="1" applyBorder="1" applyProtection="1"/>
    <xf numFmtId="0" fontId="23" fillId="0" borderId="0" xfId="0" applyFont="1" applyProtection="1"/>
    <xf numFmtId="0" fontId="10" fillId="0" borderId="0" xfId="0" applyFont="1"/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/>
    <xf numFmtId="0" fontId="12" fillId="0" borderId="0" xfId="0" applyFont="1" applyAlignment="1">
      <alignment horizontal="left"/>
    </xf>
    <xf numFmtId="0" fontId="0" fillId="0" borderId="0" xfId="0" applyAlignment="1">
      <alignment horizontal="left"/>
    </xf>
    <xf numFmtId="0" fontId="31" fillId="0" borderId="0" xfId="0" applyFont="1"/>
    <xf numFmtId="0" fontId="32" fillId="0" borderId="0" xfId="0" applyFont="1"/>
    <xf numFmtId="0" fontId="16" fillId="0" borderId="0" xfId="0" applyFont="1"/>
    <xf numFmtId="0" fontId="15" fillId="0" borderId="0" xfId="0" applyFont="1" applyFill="1" applyBorder="1"/>
    <xf numFmtId="0" fontId="0" fillId="0" borderId="0" xfId="0" applyBorder="1" applyAlignment="1">
      <alignment horizontal="center"/>
    </xf>
    <xf numFmtId="0" fontId="0" fillId="0" borderId="37" xfId="0" applyBorder="1"/>
    <xf numFmtId="0" fontId="0" fillId="0" borderId="38" xfId="0" applyBorder="1"/>
    <xf numFmtId="0" fontId="0" fillId="0" borderId="39" xfId="0" applyBorder="1" applyAlignment="1">
      <alignment horizontal="center"/>
    </xf>
    <xf numFmtId="0" fontId="0" fillId="0" borderId="40" xfId="0" applyBorder="1" applyAlignment="1">
      <alignment horizontal="center"/>
    </xf>
    <xf numFmtId="0" fontId="0" fillId="0" borderId="41" xfId="0" applyBorder="1"/>
    <xf numFmtId="0" fontId="0" fillId="0" borderId="42" xfId="0" applyBorder="1"/>
    <xf numFmtId="166" fontId="0" fillId="0" borderId="41" xfId="0" applyNumberFormat="1" applyBorder="1" applyAlignment="1">
      <alignment horizontal="center"/>
    </xf>
    <xf numFmtId="0" fontId="0" fillId="0" borderId="42" xfId="0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44" xfId="0" applyBorder="1" applyAlignment="1">
      <alignment horizontal="center"/>
    </xf>
    <xf numFmtId="0" fontId="7" fillId="6" borderId="30" xfId="0" applyFont="1" applyFill="1" applyBorder="1" applyAlignment="1"/>
    <xf numFmtId="0" fontId="7" fillId="6" borderId="28" xfId="0" applyFont="1" applyFill="1" applyBorder="1" applyAlignment="1"/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Fill="1" applyProtection="1">
      <protection locked="0"/>
    </xf>
    <xf numFmtId="0" fontId="21" fillId="0" borderId="0" xfId="0" applyFont="1" applyFill="1" applyProtection="1">
      <protection locked="0"/>
    </xf>
    <xf numFmtId="0" fontId="12" fillId="0" borderId="0" xfId="0" applyFont="1" applyProtection="1">
      <protection locked="0"/>
    </xf>
    <xf numFmtId="0" fontId="0" fillId="0" borderId="6" xfId="0" applyFill="1" applyBorder="1" applyProtection="1">
      <protection locked="0"/>
    </xf>
    <xf numFmtId="0" fontId="0" fillId="0" borderId="29" xfId="0" applyBorder="1" applyProtection="1">
      <protection locked="0"/>
    </xf>
    <xf numFmtId="0" fontId="0" fillId="0" borderId="45" xfId="0" applyBorder="1" applyProtection="1">
      <protection locked="0"/>
    </xf>
    <xf numFmtId="0" fontId="0" fillId="0" borderId="6" xfId="0" applyBorder="1" applyProtection="1">
      <protection locked="0"/>
    </xf>
    <xf numFmtId="0" fontId="21" fillId="0" borderId="6" xfId="0" applyFont="1" applyFill="1" applyBorder="1" applyProtection="1">
      <protection locked="0"/>
    </xf>
    <xf numFmtId="0" fontId="0" fillId="0" borderId="29" xfId="0" applyFill="1" applyBorder="1" applyProtection="1">
      <protection locked="0"/>
    </xf>
    <xf numFmtId="0" fontId="7" fillId="0" borderId="30" xfId="0" applyFont="1" applyBorder="1" applyAlignment="1" applyProtection="1">
      <alignment horizontal="left"/>
      <protection locked="0"/>
    </xf>
    <xf numFmtId="0" fontId="7" fillId="0" borderId="30" xfId="0" applyFont="1" applyBorder="1" applyProtection="1">
      <protection locked="0"/>
    </xf>
    <xf numFmtId="0" fontId="7" fillId="6" borderId="30" xfId="0" applyFont="1" applyFill="1" applyBorder="1" applyAlignment="1" applyProtection="1">
      <protection locked="0"/>
    </xf>
    <xf numFmtId="0" fontId="9" fillId="0" borderId="30" xfId="0" applyFont="1" applyFill="1" applyBorder="1" applyAlignment="1" applyProtection="1">
      <protection locked="0"/>
    </xf>
    <xf numFmtId="0" fontId="7" fillId="0" borderId="0" xfId="0" applyFont="1" applyBorder="1" applyAlignment="1" applyProtection="1">
      <alignment horizontal="left"/>
      <protection locked="0"/>
    </xf>
    <xf numFmtId="0" fontId="7" fillId="0" borderId="0" xfId="0" applyFont="1" applyBorder="1" applyProtection="1">
      <protection locked="0"/>
    </xf>
    <xf numFmtId="0" fontId="7" fillId="0" borderId="0" xfId="0" applyFont="1" applyFill="1" applyBorder="1" applyAlignment="1" applyProtection="1">
      <protection locked="0"/>
    </xf>
    <xf numFmtId="0" fontId="9" fillId="0" borderId="0" xfId="0" applyFont="1" applyFill="1" applyBorder="1" applyAlignment="1" applyProtection="1">
      <protection locked="0"/>
    </xf>
    <xf numFmtId="0" fontId="7" fillId="0" borderId="0" xfId="0" applyFont="1" applyFill="1" applyBorder="1" applyProtection="1">
      <protection locked="0"/>
    </xf>
    <xf numFmtId="0" fontId="9" fillId="0" borderId="0" xfId="0" applyFont="1" applyBorder="1" applyProtection="1">
      <protection locked="0"/>
    </xf>
    <xf numFmtId="0" fontId="0" fillId="0" borderId="0" xfId="0" applyFill="1" applyBorder="1" applyProtection="1">
      <protection locked="0"/>
    </xf>
    <xf numFmtId="0" fontId="0" fillId="0" borderId="0" xfId="0" applyBorder="1" applyProtection="1">
      <protection locked="0"/>
    </xf>
    <xf numFmtId="0" fontId="7" fillId="0" borderId="28" xfId="0" applyFont="1" applyBorder="1" applyAlignment="1" applyProtection="1">
      <alignment horizontal="left"/>
      <protection locked="0"/>
    </xf>
    <xf numFmtId="0" fontId="12" fillId="0" borderId="0" xfId="0" applyFont="1" applyFill="1" applyBorder="1" applyProtection="1">
      <protection locked="0"/>
    </xf>
    <xf numFmtId="0" fontId="19" fillId="0" borderId="0" xfId="0" applyFont="1" applyFill="1" applyBorder="1" applyProtection="1">
      <protection locked="0"/>
    </xf>
    <xf numFmtId="0" fontId="19" fillId="0" borderId="0" xfId="0" applyFont="1" applyFill="1" applyBorder="1" applyAlignment="1" applyProtection="1">
      <alignment horizontal="center"/>
      <protection locked="0"/>
    </xf>
    <xf numFmtId="0" fontId="4" fillId="0" borderId="49" xfId="0" applyFont="1" applyBorder="1"/>
    <xf numFmtId="0" fontId="6" fillId="7" borderId="0" xfId="0" applyFont="1" applyFill="1" applyBorder="1" applyAlignment="1">
      <alignment horizontal="left"/>
    </xf>
    <xf numFmtId="0" fontId="6" fillId="7" borderId="57" xfId="0" applyFont="1" applyFill="1" applyBorder="1"/>
    <xf numFmtId="20" fontId="5" fillId="0" borderId="59" xfId="0" applyNumberFormat="1" applyFont="1" applyBorder="1"/>
    <xf numFmtId="0" fontId="6" fillId="7" borderId="59" xfId="0" applyFont="1" applyFill="1" applyBorder="1" applyAlignment="1">
      <alignment horizontal="left"/>
    </xf>
    <xf numFmtId="0" fontId="6" fillId="7" borderId="60" xfId="0" applyFont="1" applyFill="1" applyBorder="1"/>
    <xf numFmtId="20" fontId="5" fillId="0" borderId="59" xfId="0" applyNumberFormat="1" applyFont="1" applyBorder="1" applyAlignment="1">
      <alignment horizontal="right"/>
    </xf>
    <xf numFmtId="0" fontId="6" fillId="7" borderId="60" xfId="0" applyFont="1" applyFill="1" applyBorder="1" applyAlignment="1">
      <alignment horizontal="right"/>
    </xf>
    <xf numFmtId="0" fontId="6" fillId="7" borderId="55" xfId="0" applyFont="1" applyFill="1" applyBorder="1" applyAlignment="1">
      <alignment horizontal="left"/>
    </xf>
    <xf numFmtId="20" fontId="5" fillId="0" borderId="63" xfId="0" applyNumberFormat="1" applyFont="1" applyBorder="1" applyAlignment="1">
      <alignment horizontal="right"/>
    </xf>
    <xf numFmtId="0" fontId="6" fillId="7" borderId="63" xfId="0" applyFont="1" applyFill="1" applyBorder="1" applyAlignment="1">
      <alignment horizontal="left"/>
    </xf>
    <xf numFmtId="0" fontId="6" fillId="7" borderId="65" xfId="0" applyFont="1" applyFill="1" applyBorder="1" applyAlignment="1">
      <alignment horizontal="right"/>
    </xf>
    <xf numFmtId="0" fontId="15" fillId="8" borderId="67" xfId="0" applyFont="1" applyFill="1" applyBorder="1" applyAlignment="1">
      <alignment horizontal="left"/>
    </xf>
    <xf numFmtId="0" fontId="15" fillId="5" borderId="67" xfId="0" applyFont="1" applyFill="1" applyBorder="1" applyAlignment="1">
      <alignment horizontal="left"/>
    </xf>
    <xf numFmtId="0" fontId="15" fillId="9" borderId="67" xfId="0" applyFont="1" applyFill="1" applyBorder="1" applyAlignment="1">
      <alignment horizontal="left"/>
    </xf>
    <xf numFmtId="0" fontId="15" fillId="4" borderId="71" xfId="0" applyFont="1" applyFill="1" applyBorder="1" applyAlignment="1">
      <alignment horizontal="left"/>
    </xf>
    <xf numFmtId="0" fontId="15" fillId="8" borderId="72" xfId="0" applyFont="1" applyFill="1" applyBorder="1"/>
    <xf numFmtId="0" fontId="15" fillId="8" borderId="73" xfId="0" applyFont="1" applyFill="1" applyBorder="1"/>
    <xf numFmtId="0" fontId="15" fillId="8" borderId="0" xfId="0" applyFont="1" applyFill="1"/>
    <xf numFmtId="0" fontId="15" fillId="5" borderId="55" xfId="0" applyFont="1" applyFill="1" applyBorder="1" applyAlignment="1">
      <alignment horizontal="center"/>
    </xf>
    <xf numFmtId="0" fontId="15" fillId="5" borderId="74" xfId="0" applyFont="1" applyFill="1" applyBorder="1"/>
    <xf numFmtId="0" fontId="15" fillId="5" borderId="75" xfId="0" applyFont="1" applyFill="1" applyBorder="1"/>
    <xf numFmtId="0" fontId="15" fillId="5" borderId="0" xfId="0" applyFont="1" applyFill="1"/>
    <xf numFmtId="0" fontId="15" fillId="9" borderId="55" xfId="0" applyFont="1" applyFill="1" applyBorder="1" applyAlignment="1">
      <alignment horizontal="center"/>
    </xf>
    <xf numFmtId="0" fontId="15" fillId="9" borderId="74" xfId="0" applyFont="1" applyFill="1" applyBorder="1"/>
    <xf numFmtId="0" fontId="15" fillId="9" borderId="75" xfId="0" applyFont="1" applyFill="1" applyBorder="1"/>
    <xf numFmtId="0" fontId="15" fillId="9" borderId="0" xfId="0" applyFont="1" applyFill="1"/>
    <xf numFmtId="0" fontId="15" fillId="4" borderId="55" xfId="0" applyFont="1" applyFill="1" applyBorder="1" applyAlignment="1">
      <alignment horizontal="center"/>
    </xf>
    <xf numFmtId="0" fontId="15" fillId="4" borderId="74" xfId="0" applyFont="1" applyFill="1" applyBorder="1"/>
    <xf numFmtId="0" fontId="15" fillId="4" borderId="75" xfId="0" applyFont="1" applyFill="1" applyBorder="1"/>
    <xf numFmtId="0" fontId="15" fillId="4" borderId="56" xfId="0" applyFont="1" applyFill="1" applyBorder="1"/>
    <xf numFmtId="0" fontId="15" fillId="8" borderId="74" xfId="0" applyFont="1" applyFill="1" applyBorder="1"/>
    <xf numFmtId="0" fontId="15" fillId="8" borderId="75" xfId="0" applyFont="1" applyFill="1" applyBorder="1"/>
    <xf numFmtId="0" fontId="15" fillId="8" borderId="76" xfId="0" applyFont="1" applyFill="1" applyBorder="1"/>
    <xf numFmtId="0" fontId="15" fillId="8" borderId="77" xfId="0" applyFont="1" applyFill="1" applyBorder="1"/>
    <xf numFmtId="0" fontId="15" fillId="8" borderId="61" xfId="0" applyFont="1" applyFill="1" applyBorder="1"/>
    <xf numFmtId="0" fontId="15" fillId="5" borderId="59" xfId="0" applyFont="1" applyFill="1" applyBorder="1" applyAlignment="1">
      <alignment horizontal="center"/>
    </xf>
    <xf numFmtId="0" fontId="15" fillId="5" borderId="76" xfId="0" applyFont="1" applyFill="1" applyBorder="1"/>
    <xf numFmtId="0" fontId="15" fillId="5" borderId="77" xfId="0" applyFont="1" applyFill="1" applyBorder="1"/>
    <xf numFmtId="0" fontId="15" fillId="5" borderId="61" xfId="0" applyFont="1" applyFill="1" applyBorder="1"/>
    <xf numFmtId="0" fontId="15" fillId="9" borderId="59" xfId="0" applyFont="1" applyFill="1" applyBorder="1" applyAlignment="1">
      <alignment horizontal="center"/>
    </xf>
    <xf numFmtId="0" fontId="15" fillId="9" borderId="76" xfId="0" applyFont="1" applyFill="1" applyBorder="1"/>
    <xf numFmtId="0" fontId="15" fillId="9" borderId="77" xfId="0" applyFont="1" applyFill="1" applyBorder="1"/>
    <xf numFmtId="0" fontId="15" fillId="9" borderId="61" xfId="0" applyFont="1" applyFill="1" applyBorder="1"/>
    <xf numFmtId="0" fontId="15" fillId="4" borderId="59" xfId="0" applyFont="1" applyFill="1" applyBorder="1" applyAlignment="1">
      <alignment horizontal="center"/>
    </xf>
    <xf numFmtId="0" fontId="15" fillId="4" borderId="76" xfId="0" applyFont="1" applyFill="1" applyBorder="1"/>
    <xf numFmtId="0" fontId="15" fillId="4" borderId="77" xfId="0" applyFont="1" applyFill="1" applyBorder="1"/>
    <xf numFmtId="0" fontId="15" fillId="4" borderId="61" xfId="0" applyFont="1" applyFill="1" applyBorder="1"/>
    <xf numFmtId="0" fontId="15" fillId="4" borderId="78" xfId="0" applyFont="1" applyFill="1" applyBorder="1"/>
    <xf numFmtId="0" fontId="15" fillId="8" borderId="55" xfId="0" applyFont="1" applyFill="1" applyBorder="1" applyAlignment="1">
      <alignment horizontal="center"/>
    </xf>
    <xf numFmtId="0" fontId="15" fillId="8" borderId="59" xfId="0" applyFont="1" applyFill="1" applyBorder="1" applyAlignment="1">
      <alignment horizontal="center"/>
    </xf>
    <xf numFmtId="0" fontId="7" fillId="0" borderId="0" xfId="0" applyFont="1" applyProtection="1"/>
    <xf numFmtId="0" fontId="7" fillId="0" borderId="0" xfId="0" applyNumberFormat="1" applyFont="1" applyProtection="1"/>
    <xf numFmtId="0" fontId="15" fillId="0" borderId="79" xfId="0" applyFont="1" applyBorder="1"/>
    <xf numFmtId="0" fontId="15" fillId="0" borderId="80" xfId="0" applyFont="1" applyBorder="1"/>
    <xf numFmtId="0" fontId="15" fillId="0" borderId="0" xfId="0" applyFont="1"/>
    <xf numFmtId="0" fontId="15" fillId="0" borderId="41" xfId="0" applyFont="1" applyBorder="1"/>
    <xf numFmtId="0" fontId="9" fillId="0" borderId="30" xfId="0" applyFont="1" applyBorder="1" applyAlignment="1">
      <alignment horizontal="center"/>
    </xf>
    <xf numFmtId="0" fontId="7" fillId="0" borderId="72" xfId="0" applyFont="1" applyBorder="1" applyAlignment="1"/>
    <xf numFmtId="0" fontId="9" fillId="0" borderId="30" xfId="0" applyFont="1" applyBorder="1" applyAlignment="1"/>
    <xf numFmtId="0" fontId="7" fillId="0" borderId="81" xfId="0" applyFont="1" applyBorder="1" applyAlignment="1"/>
    <xf numFmtId="0" fontId="7" fillId="0" borderId="28" xfId="0" applyFont="1" applyBorder="1" applyAlignment="1"/>
    <xf numFmtId="0" fontId="7" fillId="0" borderId="30" xfId="0" applyFont="1" applyBorder="1" applyAlignment="1"/>
    <xf numFmtId="0" fontId="7" fillId="0" borderId="82" xfId="0" applyFont="1" applyBorder="1" applyAlignment="1"/>
    <xf numFmtId="14" fontId="0" fillId="0" borderId="0" xfId="0" applyNumberFormat="1" applyProtection="1">
      <protection locked="0"/>
    </xf>
    <xf numFmtId="0" fontId="9" fillId="0" borderId="45" xfId="0" applyFont="1" applyFill="1" applyBorder="1" applyAlignment="1" applyProtection="1">
      <protection locked="0"/>
    </xf>
    <xf numFmtId="1" fontId="0" fillId="0" borderId="0" xfId="0" applyNumberFormat="1" applyProtection="1">
      <protection locked="0"/>
    </xf>
    <xf numFmtId="1" fontId="0" fillId="0" borderId="0" xfId="0" applyNumberFormat="1" applyAlignment="1" applyProtection="1">
      <alignment horizontal="center"/>
      <protection locked="0"/>
    </xf>
    <xf numFmtId="1" fontId="12" fillId="0" borderId="0" xfId="0" applyNumberFormat="1" applyFont="1" applyProtection="1">
      <protection locked="0"/>
    </xf>
    <xf numFmtId="1" fontId="7" fillId="0" borderId="30" xfId="0" applyNumberFormat="1" applyFont="1" applyBorder="1" applyAlignment="1" applyProtection="1">
      <alignment horizontal="center"/>
      <protection locked="0"/>
    </xf>
    <xf numFmtId="1" fontId="7" fillId="0" borderId="45" xfId="0" applyNumberFormat="1" applyFont="1" applyBorder="1" applyAlignment="1" applyProtection="1">
      <alignment horizontal="center"/>
      <protection locked="0"/>
    </xf>
    <xf numFmtId="1" fontId="7" fillId="0" borderId="0" xfId="0" applyNumberFormat="1" applyFont="1" applyBorder="1" applyAlignment="1" applyProtection="1">
      <alignment horizontal="center"/>
      <protection locked="0"/>
    </xf>
    <xf numFmtId="1" fontId="20" fillId="0" borderId="0" xfId="0" applyNumberFormat="1" applyFont="1" applyFill="1" applyBorder="1" applyProtection="1">
      <protection locked="0"/>
    </xf>
    <xf numFmtId="1" fontId="0" fillId="0" borderId="0" xfId="0" applyNumberFormat="1" applyFill="1" applyBorder="1" applyProtection="1">
      <protection locked="0"/>
    </xf>
    <xf numFmtId="1" fontId="7" fillId="0" borderId="0" xfId="0" applyNumberFormat="1" applyFont="1" applyFill="1" applyBorder="1" applyProtection="1">
      <protection locked="0"/>
    </xf>
    <xf numFmtId="1" fontId="19" fillId="0" borderId="0" xfId="0" applyNumberFormat="1" applyFont="1" applyFill="1" applyBorder="1" applyProtection="1">
      <protection locked="0"/>
    </xf>
    <xf numFmtId="1" fontId="0" fillId="0" borderId="45" xfId="0" applyNumberFormat="1" applyBorder="1" applyProtection="1">
      <protection locked="0"/>
    </xf>
    <xf numFmtId="1" fontId="9" fillId="0" borderId="0" xfId="0" applyNumberFormat="1" applyFont="1" applyBorder="1" applyAlignment="1" applyProtection="1">
      <alignment horizontal="center"/>
      <protection locked="0"/>
    </xf>
    <xf numFmtId="0" fontId="7" fillId="0" borderId="45" xfId="0" applyFont="1" applyFill="1" applyBorder="1" applyAlignment="1"/>
    <xf numFmtId="0" fontId="9" fillId="0" borderId="45" xfId="0" applyFont="1" applyFill="1" applyBorder="1" applyAlignment="1">
      <alignment horizontal="center"/>
    </xf>
    <xf numFmtId="0" fontId="9" fillId="0" borderId="45" xfId="0" applyFont="1" applyFill="1" applyBorder="1" applyAlignment="1"/>
    <xf numFmtId="0" fontId="7" fillId="0" borderId="45" xfId="0" applyFont="1" applyFill="1" applyBorder="1" applyAlignment="1" applyProtection="1">
      <protection locked="0"/>
    </xf>
    <xf numFmtId="14" fontId="0" fillId="0" borderId="0" xfId="0" applyNumberFormat="1" applyFill="1" applyProtection="1">
      <protection locked="0"/>
    </xf>
    <xf numFmtId="1" fontId="0" fillId="0" borderId="0" xfId="0" applyNumberFormat="1" applyFill="1" applyProtection="1">
      <protection locked="0"/>
    </xf>
    <xf numFmtId="1" fontId="7" fillId="0" borderId="45" xfId="0" applyNumberFormat="1" applyFont="1" applyFill="1" applyBorder="1" applyAlignment="1" applyProtection="1">
      <alignment horizontal="center"/>
      <protection locked="0"/>
    </xf>
    <xf numFmtId="0" fontId="7" fillId="0" borderId="45" xfId="0" applyFont="1" applyFill="1" applyBorder="1" applyAlignment="1" applyProtection="1">
      <alignment horizontal="left"/>
      <protection locked="0"/>
    </xf>
    <xf numFmtId="0" fontId="7" fillId="0" borderId="45" xfId="0" applyFont="1" applyFill="1" applyBorder="1" applyProtection="1">
      <protection locked="0"/>
    </xf>
    <xf numFmtId="1" fontId="7" fillId="6" borderId="45" xfId="0" applyNumberFormat="1" applyFont="1" applyFill="1" applyBorder="1" applyAlignment="1"/>
    <xf numFmtId="1" fontId="9" fillId="0" borderId="45" xfId="0" applyNumberFormat="1" applyFont="1" applyBorder="1" applyAlignment="1">
      <alignment horizontal="center"/>
    </xf>
    <xf numFmtId="1" fontId="7" fillId="0" borderId="45" xfId="0" applyNumberFormat="1" applyFont="1" applyBorder="1" applyAlignment="1"/>
    <xf numFmtId="1" fontId="9" fillId="0" borderId="45" xfId="0" applyNumberFormat="1" applyFont="1" applyBorder="1" applyAlignment="1"/>
    <xf numFmtId="1" fontId="7" fillId="6" borderId="45" xfId="0" applyNumberFormat="1" applyFont="1" applyFill="1" applyBorder="1" applyAlignment="1" applyProtection="1">
      <protection locked="0"/>
    </xf>
    <xf numFmtId="1" fontId="9" fillId="0" borderId="45" xfId="0" applyNumberFormat="1" applyFont="1" applyFill="1" applyBorder="1" applyAlignment="1" applyProtection="1">
      <protection locked="0"/>
    </xf>
    <xf numFmtId="1" fontId="7" fillId="0" borderId="45" xfId="0" applyNumberFormat="1" applyFont="1" applyBorder="1" applyAlignment="1" applyProtection="1">
      <alignment horizontal="left"/>
      <protection locked="0"/>
    </xf>
    <xf numFmtId="1" fontId="7" fillId="0" borderId="45" xfId="0" applyNumberFormat="1" applyFont="1" applyBorder="1" applyProtection="1">
      <protection locked="0"/>
    </xf>
    <xf numFmtId="0" fontId="0" fillId="0" borderId="83" xfId="0" applyBorder="1" applyProtection="1">
      <protection locked="0"/>
    </xf>
    <xf numFmtId="0" fontId="0" fillId="0" borderId="4" xfId="0" applyBorder="1" applyProtection="1">
      <protection locked="0"/>
    </xf>
    <xf numFmtId="0" fontId="0" fillId="0" borderId="23" xfId="0" applyBorder="1" applyProtection="1">
      <protection locked="0"/>
    </xf>
    <xf numFmtId="0" fontId="0" fillId="0" borderId="84" xfId="0" applyBorder="1" applyProtection="1">
      <protection locked="0"/>
    </xf>
    <xf numFmtId="0" fontId="0" fillId="3" borderId="0" xfId="0" applyFill="1" applyBorder="1" applyProtection="1">
      <protection locked="0"/>
    </xf>
    <xf numFmtId="0" fontId="15" fillId="4" borderId="0" xfId="0" applyFont="1" applyFill="1" applyBorder="1" applyProtection="1">
      <protection locked="0"/>
    </xf>
    <xf numFmtId="0" fontId="0" fillId="3" borderId="24" xfId="0" applyFill="1" applyBorder="1" applyProtection="1">
      <protection locked="0"/>
    </xf>
    <xf numFmtId="0" fontId="16" fillId="0" borderId="9" xfId="0" applyFont="1" applyBorder="1" applyAlignment="1" applyProtection="1">
      <alignment horizontal="center" vertical="center"/>
      <protection locked="0"/>
    </xf>
    <xf numFmtId="0" fontId="0" fillId="0" borderId="14" xfId="0" applyBorder="1" applyProtection="1">
      <protection locked="0"/>
    </xf>
    <xf numFmtId="0" fontId="0" fillId="0" borderId="3" xfId="0" applyBorder="1" applyProtection="1">
      <protection locked="0"/>
    </xf>
    <xf numFmtId="0" fontId="0" fillId="0" borderId="1" xfId="0" applyBorder="1" applyProtection="1">
      <protection locked="0"/>
    </xf>
    <xf numFmtId="0" fontId="15" fillId="4" borderId="1" xfId="0" applyFont="1" applyFill="1" applyBorder="1" applyProtection="1">
      <protection locked="0"/>
    </xf>
    <xf numFmtId="0" fontId="0" fillId="0" borderId="85" xfId="0" applyBorder="1" applyProtection="1">
      <protection locked="0"/>
    </xf>
    <xf numFmtId="0" fontId="0" fillId="0" borderId="34" xfId="0" applyBorder="1" applyProtection="1">
      <protection locked="0"/>
    </xf>
    <xf numFmtId="0" fontId="0" fillId="0" borderId="5" xfId="0" applyBorder="1" applyProtection="1">
      <protection locked="0"/>
    </xf>
    <xf numFmtId="0" fontId="15" fillId="4" borderId="6" xfId="0" applyFont="1" applyFill="1" applyBorder="1" applyProtection="1">
      <protection locked="0"/>
    </xf>
    <xf numFmtId="0" fontId="0" fillId="0" borderId="22" xfId="0" applyBorder="1" applyProtection="1">
      <protection locked="0"/>
    </xf>
    <xf numFmtId="49" fontId="0" fillId="0" borderId="36" xfId="0" applyNumberFormat="1" applyBorder="1" applyProtection="1">
      <protection locked="0"/>
    </xf>
    <xf numFmtId="1" fontId="9" fillId="0" borderId="36" xfId="0" applyNumberFormat="1" applyFont="1" applyBorder="1" applyAlignment="1" applyProtection="1">
      <alignment horizontal="left"/>
      <protection locked="0"/>
    </xf>
    <xf numFmtId="0" fontId="0" fillId="0" borderId="36" xfId="0" applyBorder="1" applyProtection="1">
      <protection locked="0"/>
    </xf>
    <xf numFmtId="0" fontId="0" fillId="0" borderId="86" xfId="0" applyBorder="1" applyProtection="1">
      <protection locked="0"/>
    </xf>
    <xf numFmtId="0" fontId="9" fillId="0" borderId="6" xfId="0" applyFont="1" applyBorder="1" applyAlignment="1" applyProtection="1">
      <alignment horizontal="left"/>
      <protection locked="0"/>
    </xf>
    <xf numFmtId="0" fontId="9" fillId="0" borderId="6" xfId="0" applyFont="1" applyBorder="1" applyProtection="1">
      <protection locked="0"/>
    </xf>
    <xf numFmtId="0" fontId="9" fillId="0" borderId="19" xfId="0" applyFont="1" applyBorder="1" applyProtection="1">
      <protection locked="0"/>
    </xf>
    <xf numFmtId="0" fontId="9" fillId="0" borderId="45" xfId="0" applyFont="1" applyBorder="1" applyProtection="1">
      <protection locked="0"/>
    </xf>
    <xf numFmtId="0" fontId="9" fillId="0" borderId="87" xfId="0" applyFont="1" applyBorder="1" applyProtection="1">
      <protection locked="0"/>
    </xf>
    <xf numFmtId="0" fontId="15" fillId="4" borderId="44" xfId="0" applyFont="1" applyFill="1" applyBorder="1" applyAlignment="1" applyProtection="1">
      <alignment vertical="center"/>
      <protection locked="0"/>
    </xf>
    <xf numFmtId="0" fontId="15" fillId="4" borderId="44" xfId="0" applyFont="1" applyFill="1" applyBorder="1" applyAlignment="1" applyProtection="1">
      <alignment vertical="center" wrapText="1"/>
      <protection locked="0"/>
    </xf>
    <xf numFmtId="0" fontId="0" fillId="4" borderId="0" xfId="0" applyFill="1" applyBorder="1" applyAlignment="1" applyProtection="1">
      <alignment horizontal="center"/>
      <protection locked="0"/>
    </xf>
    <xf numFmtId="0" fontId="18" fillId="3" borderId="88" xfId="0" applyFont="1" applyFill="1" applyBorder="1" applyAlignment="1" applyProtection="1">
      <alignment horizontal="center" vertical="center"/>
      <protection locked="0"/>
    </xf>
    <xf numFmtId="0" fontId="9" fillId="3" borderId="89" xfId="0" applyFont="1" applyFill="1" applyBorder="1" applyAlignment="1" applyProtection="1">
      <alignment horizontal="center" vertical="center"/>
      <protection locked="0"/>
    </xf>
    <xf numFmtId="0" fontId="9" fillId="3" borderId="90" xfId="0" applyFont="1" applyFill="1" applyBorder="1" applyAlignment="1" applyProtection="1">
      <alignment horizontal="center"/>
      <protection locked="0"/>
    </xf>
    <xf numFmtId="0" fontId="15" fillId="4" borderId="40" xfId="0" applyFont="1" applyFill="1" applyBorder="1" applyAlignment="1" applyProtection="1">
      <alignment horizontal="center"/>
      <protection locked="0"/>
    </xf>
    <xf numFmtId="0" fontId="9" fillId="3" borderId="91" xfId="0" applyFont="1" applyFill="1" applyBorder="1" applyAlignment="1" applyProtection="1">
      <alignment horizontal="center"/>
      <protection locked="0"/>
    </xf>
    <xf numFmtId="0" fontId="18" fillId="3" borderId="91" xfId="0" applyFont="1" applyFill="1" applyBorder="1" applyAlignment="1" applyProtection="1">
      <alignment horizontal="center" vertical="center"/>
      <protection locked="0"/>
    </xf>
    <xf numFmtId="0" fontId="0" fillId="3" borderId="91" xfId="0" applyFill="1" applyBorder="1" applyProtection="1">
      <protection locked="0"/>
    </xf>
    <xf numFmtId="0" fontId="0" fillId="3" borderId="92" xfId="0" applyFill="1" applyBorder="1" applyProtection="1">
      <protection locked="0"/>
    </xf>
    <xf numFmtId="0" fontId="18" fillId="3" borderId="93" xfId="0" applyFont="1" applyFill="1" applyBorder="1" applyAlignment="1" applyProtection="1">
      <alignment horizontal="center" vertical="center"/>
      <protection locked="0"/>
    </xf>
    <xf numFmtId="0" fontId="9" fillId="3" borderId="30" xfId="0" applyFont="1" applyFill="1" applyBorder="1" applyAlignment="1" applyProtection="1">
      <alignment horizontal="center" vertical="center"/>
      <protection locked="0"/>
    </xf>
    <xf numFmtId="0" fontId="9" fillId="3" borderId="94" xfId="0" applyFont="1" applyFill="1" applyBorder="1" applyProtection="1">
      <protection locked="0"/>
    </xf>
    <xf numFmtId="0" fontId="0" fillId="3" borderId="95" xfId="0" applyFill="1" applyBorder="1" applyProtection="1">
      <protection locked="0"/>
    </xf>
    <xf numFmtId="0" fontId="0" fillId="3" borderId="94" xfId="0" applyFill="1" applyBorder="1" applyProtection="1">
      <protection locked="0"/>
    </xf>
    <xf numFmtId="0" fontId="18" fillId="3" borderId="95" xfId="0" applyFont="1" applyFill="1" applyBorder="1" applyAlignment="1" applyProtection="1">
      <alignment horizontal="center" vertical="center"/>
      <protection locked="0"/>
    </xf>
    <xf numFmtId="0" fontId="0" fillId="3" borderId="96" xfId="0" applyFill="1" applyBorder="1" applyProtection="1">
      <protection locked="0"/>
    </xf>
    <xf numFmtId="0" fontId="9" fillId="3" borderId="94" xfId="0" applyFont="1" applyFill="1" applyBorder="1" applyAlignment="1" applyProtection="1">
      <alignment horizontal="left"/>
      <protection locked="0"/>
    </xf>
    <xf numFmtId="0" fontId="12" fillId="3" borderId="95" xfId="0" applyFont="1" applyFill="1" applyBorder="1" applyProtection="1">
      <protection locked="0"/>
    </xf>
    <xf numFmtId="0" fontId="24" fillId="3" borderId="94" xfId="0" applyFont="1" applyFill="1" applyBorder="1" applyAlignment="1" applyProtection="1">
      <alignment horizontal="left" vertical="center"/>
      <protection locked="0"/>
    </xf>
    <xf numFmtId="0" fontId="24" fillId="3" borderId="94" xfId="0" applyFont="1" applyFill="1" applyBorder="1" applyAlignment="1" applyProtection="1">
      <alignment horizontal="left"/>
      <protection locked="0"/>
    </xf>
    <xf numFmtId="0" fontId="12" fillId="3" borderId="95" xfId="0" applyFont="1" applyFill="1" applyBorder="1" applyAlignment="1" applyProtection="1">
      <protection locked="0"/>
    </xf>
    <xf numFmtId="0" fontId="12" fillId="3" borderId="97" xfId="0" applyFont="1" applyFill="1" applyBorder="1" applyProtection="1">
      <protection locked="0"/>
    </xf>
    <xf numFmtId="0" fontId="0" fillId="3" borderId="98" xfId="0" applyFill="1" applyBorder="1" applyProtection="1">
      <protection locked="0"/>
    </xf>
    <xf numFmtId="0" fontId="9" fillId="3" borderId="98" xfId="0" applyFont="1" applyFill="1" applyBorder="1" applyProtection="1">
      <protection locked="0"/>
    </xf>
    <xf numFmtId="0" fontId="0" fillId="3" borderId="97" xfId="0" applyFill="1" applyBorder="1" applyProtection="1">
      <protection locked="0"/>
    </xf>
    <xf numFmtId="0" fontId="0" fillId="3" borderId="99" xfId="0" applyFill="1" applyBorder="1" applyProtection="1">
      <protection locked="0"/>
    </xf>
    <xf numFmtId="0" fontId="18" fillId="3" borderId="100" xfId="0" applyFont="1" applyFill="1" applyBorder="1" applyAlignment="1" applyProtection="1">
      <alignment horizontal="center" vertical="center"/>
      <protection locked="0"/>
    </xf>
    <xf numFmtId="0" fontId="9" fillId="3" borderId="101" xfId="0" applyFont="1" applyFill="1" applyBorder="1" applyAlignment="1" applyProtection="1">
      <alignment horizontal="center" vertical="center"/>
      <protection locked="0"/>
    </xf>
    <xf numFmtId="0" fontId="9" fillId="3" borderId="102" xfId="0" applyFont="1" applyFill="1" applyBorder="1" applyProtection="1">
      <protection locked="0"/>
    </xf>
    <xf numFmtId="0" fontId="0" fillId="3" borderId="100" xfId="0" applyFill="1" applyBorder="1" applyProtection="1">
      <protection locked="0"/>
    </xf>
    <xf numFmtId="0" fontId="0" fillId="3" borderId="103" xfId="0" applyFill="1" applyBorder="1" applyProtection="1">
      <protection locked="0"/>
    </xf>
    <xf numFmtId="0" fontId="0" fillId="3" borderId="104" xfId="0" applyFill="1" applyBorder="1" applyAlignment="1" applyProtection="1">
      <alignment horizontal="center" vertical="center"/>
      <protection locked="0"/>
    </xf>
    <xf numFmtId="0" fontId="4" fillId="3" borderId="17" xfId="0" applyFont="1" applyFill="1" applyBorder="1" applyAlignment="1" applyProtection="1">
      <alignment horizontal="centerContinuous" vertical="center"/>
      <protection locked="0"/>
    </xf>
    <xf numFmtId="0" fontId="15" fillId="4" borderId="17" xfId="0" applyFont="1" applyFill="1" applyBorder="1" applyAlignment="1" applyProtection="1">
      <alignment horizontal="centerContinuous" vertical="center"/>
      <protection locked="0"/>
    </xf>
    <xf numFmtId="0" fontId="0" fillId="3" borderId="17" xfId="0" applyFill="1" applyBorder="1" applyAlignment="1" applyProtection="1">
      <alignment horizontal="left" vertical="center"/>
      <protection locked="0"/>
    </xf>
    <xf numFmtId="0" fontId="0" fillId="3" borderId="17" xfId="0" applyFill="1" applyBorder="1" applyAlignment="1" applyProtection="1">
      <alignment vertical="center"/>
      <protection locked="0"/>
    </xf>
    <xf numFmtId="0" fontId="0" fillId="3" borderId="17" xfId="0" applyFill="1" applyBorder="1" applyAlignment="1" applyProtection="1">
      <alignment horizontal="centerContinuous" vertical="center"/>
      <protection locked="0"/>
    </xf>
    <xf numFmtId="0" fontId="0" fillId="3" borderId="18" xfId="0" applyFill="1" applyBorder="1" applyAlignment="1" applyProtection="1">
      <alignment horizontal="left" vertical="center"/>
      <protection locked="0"/>
    </xf>
    <xf numFmtId="0" fontId="0" fillId="3" borderId="16" xfId="0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15" fillId="4" borderId="17" xfId="0" applyFont="1" applyFill="1" applyBorder="1" applyProtection="1">
      <protection locked="0"/>
    </xf>
    <xf numFmtId="0" fontId="0" fillId="0" borderId="17" xfId="0" applyBorder="1" applyAlignment="1" applyProtection="1">
      <alignment vertical="center"/>
      <protection locked="0"/>
    </xf>
    <xf numFmtId="0" fontId="0" fillId="0" borderId="105" xfId="0" applyBorder="1" applyAlignment="1" applyProtection="1">
      <alignment vertical="center"/>
      <protection locked="0"/>
    </xf>
    <xf numFmtId="0" fontId="0" fillId="0" borderId="106" xfId="0" applyBorder="1" applyProtection="1">
      <protection locked="0"/>
    </xf>
    <xf numFmtId="0" fontId="9" fillId="3" borderId="89" xfId="0" applyFont="1" applyFill="1" applyBorder="1" applyAlignment="1" applyProtection="1">
      <alignment horizontal="centerContinuous"/>
      <protection locked="0"/>
    </xf>
    <xf numFmtId="0" fontId="18" fillId="3" borderId="89" xfId="0" applyFont="1" applyFill="1" applyBorder="1" applyAlignment="1" applyProtection="1">
      <alignment horizontal="center"/>
      <protection locked="0"/>
    </xf>
    <xf numFmtId="0" fontId="18" fillId="3" borderId="90" xfId="0" applyFont="1" applyFill="1" applyBorder="1" applyAlignment="1" applyProtection="1">
      <alignment horizontal="center"/>
      <protection locked="0"/>
    </xf>
    <xf numFmtId="0" fontId="18" fillId="3" borderId="91" xfId="0" applyFont="1" applyFill="1" applyBorder="1" applyAlignment="1" applyProtection="1">
      <alignment horizontal="center"/>
      <protection locked="0"/>
    </xf>
    <xf numFmtId="0" fontId="18" fillId="3" borderId="107" xfId="0" applyFont="1" applyFill="1" applyBorder="1" applyAlignment="1" applyProtection="1">
      <alignment horizontal="center"/>
      <protection locked="0"/>
    </xf>
    <xf numFmtId="0" fontId="0" fillId="0" borderId="108" xfId="0" applyBorder="1" applyProtection="1">
      <protection locked="0"/>
    </xf>
    <xf numFmtId="0" fontId="0" fillId="0" borderId="100" xfId="0" applyBorder="1" applyProtection="1">
      <protection locked="0"/>
    </xf>
    <xf numFmtId="0" fontId="9" fillId="3" borderId="101" xfId="0" applyFont="1" applyFill="1" applyBorder="1" applyAlignment="1" applyProtection="1">
      <alignment horizontal="centerContinuous"/>
      <protection locked="0"/>
    </xf>
    <xf numFmtId="0" fontId="18" fillId="3" borderId="101" xfId="0" applyFont="1" applyFill="1" applyBorder="1" applyAlignment="1" applyProtection="1">
      <alignment horizontal="center"/>
      <protection locked="0"/>
    </xf>
    <xf numFmtId="0" fontId="18" fillId="3" borderId="102" xfId="0" applyFont="1" applyFill="1" applyBorder="1" applyAlignment="1" applyProtection="1">
      <alignment horizontal="center"/>
      <protection locked="0"/>
    </xf>
    <xf numFmtId="0" fontId="18" fillId="3" borderId="100" xfId="0" applyFont="1" applyFill="1" applyBorder="1" applyAlignment="1" applyProtection="1">
      <alignment horizontal="center"/>
      <protection locked="0"/>
    </xf>
    <xf numFmtId="0" fontId="18" fillId="3" borderId="109" xfId="0" applyFont="1" applyFill="1" applyBorder="1" applyAlignment="1" applyProtection="1">
      <alignment horizontal="center"/>
      <protection locked="0"/>
    </xf>
    <xf numFmtId="0" fontId="0" fillId="0" borderId="91" xfId="0" applyBorder="1" applyProtection="1">
      <protection locked="0"/>
    </xf>
    <xf numFmtId="0" fontId="0" fillId="0" borderId="72" xfId="0" applyBorder="1" applyProtection="1">
      <protection locked="0"/>
    </xf>
    <xf numFmtId="0" fontId="0" fillId="0" borderId="97" xfId="0" applyBorder="1" applyProtection="1">
      <protection locked="0"/>
    </xf>
    <xf numFmtId="0" fontId="9" fillId="3" borderId="81" xfId="0" applyFont="1" applyFill="1" applyBorder="1" applyAlignment="1" applyProtection="1">
      <alignment horizontal="centerContinuous"/>
      <protection locked="0"/>
    </xf>
    <xf numFmtId="0" fontId="18" fillId="3" borderId="81" xfId="0" applyFont="1" applyFill="1" applyBorder="1" applyAlignment="1" applyProtection="1">
      <alignment horizontal="center"/>
      <protection locked="0"/>
    </xf>
    <xf numFmtId="0" fontId="18" fillId="3" borderId="98" xfId="0" applyFont="1" applyFill="1" applyBorder="1" applyAlignment="1" applyProtection="1">
      <alignment horizontal="center"/>
      <protection locked="0"/>
    </xf>
    <xf numFmtId="0" fontId="18" fillId="3" borderId="97" xfId="0" applyFont="1" applyFill="1" applyBorder="1" applyAlignment="1" applyProtection="1">
      <alignment horizontal="center"/>
      <protection locked="0"/>
    </xf>
    <xf numFmtId="0" fontId="18" fillId="3" borderId="87" xfId="0" applyFont="1" applyFill="1" applyBorder="1" applyAlignment="1" applyProtection="1">
      <alignment horizontal="center"/>
      <protection locked="0"/>
    </xf>
    <xf numFmtId="0" fontId="12" fillId="0" borderId="30" xfId="0" applyFont="1" applyBorder="1" applyAlignment="1" applyProtection="1">
      <alignment horizontal="center" vertical="center"/>
      <protection locked="0"/>
    </xf>
    <xf numFmtId="0" fontId="26" fillId="0" borderId="35" xfId="0" applyFont="1" applyFill="1" applyBorder="1" applyAlignment="1" applyProtection="1">
      <alignment vertical="center"/>
      <protection locked="0"/>
    </xf>
    <xf numFmtId="0" fontId="15" fillId="4" borderId="8" xfId="0" applyFont="1" applyFill="1" applyBorder="1" applyAlignment="1" applyProtection="1">
      <alignment vertical="center"/>
      <protection locked="0"/>
    </xf>
    <xf numFmtId="0" fontId="12" fillId="0" borderId="20" xfId="0" applyFont="1" applyFill="1" applyBorder="1" applyAlignment="1" applyProtection="1">
      <alignment vertical="center"/>
      <protection locked="0"/>
    </xf>
    <xf numFmtId="0" fontId="27" fillId="3" borderId="44" xfId="0" applyFont="1" applyFill="1" applyBorder="1" applyAlignment="1" applyProtection="1">
      <alignment vertical="center"/>
      <protection locked="0"/>
    </xf>
    <xf numFmtId="0" fontId="28" fillId="3" borderId="44" xfId="0" applyFont="1" applyFill="1" applyBorder="1" applyAlignment="1" applyProtection="1">
      <alignment vertical="center"/>
      <protection locked="0"/>
    </xf>
    <xf numFmtId="0" fontId="29" fillId="3" borderId="44" xfId="0" applyFont="1" applyFill="1" applyBorder="1" applyAlignment="1" applyProtection="1">
      <alignment vertical="center"/>
      <protection locked="0"/>
    </xf>
    <xf numFmtId="0" fontId="29" fillId="3" borderId="110" xfId="0" applyFont="1" applyFill="1" applyBorder="1" applyAlignment="1" applyProtection="1">
      <alignment vertical="center"/>
      <protection locked="0"/>
    </xf>
    <xf numFmtId="0" fontId="15" fillId="4" borderId="111" xfId="0" applyFont="1" applyFill="1" applyBorder="1" applyAlignment="1" applyProtection="1">
      <alignment vertical="center"/>
      <protection locked="0"/>
    </xf>
    <xf numFmtId="0" fontId="30" fillId="3" borderId="111" xfId="0" applyFont="1" applyFill="1" applyBorder="1" applyAlignment="1" applyProtection="1">
      <alignment vertical="center"/>
      <protection locked="0"/>
    </xf>
    <xf numFmtId="0" fontId="12" fillId="3" borderId="112" xfId="0" applyFont="1" applyFill="1" applyBorder="1" applyAlignment="1" applyProtection="1">
      <alignment vertical="center"/>
      <protection locked="0"/>
    </xf>
    <xf numFmtId="0" fontId="15" fillId="4" borderId="113" xfId="0" applyFont="1" applyFill="1" applyBorder="1" applyProtection="1">
      <protection locked="0"/>
    </xf>
    <xf numFmtId="0" fontId="41" fillId="10" borderId="0" xfId="0" applyFont="1" applyFill="1" applyAlignment="1" applyProtection="1">
      <alignment horizontal="center" vertical="center"/>
      <protection locked="0"/>
    </xf>
    <xf numFmtId="0" fontId="4" fillId="0" borderId="0" xfId="0" quotePrefix="1" applyFont="1" applyAlignment="1">
      <alignment horizontal="center"/>
    </xf>
    <xf numFmtId="0" fontId="15" fillId="0" borderId="0" xfId="0" applyFont="1" applyAlignment="1" applyProtection="1">
      <alignment horizontal="center"/>
    </xf>
    <xf numFmtId="0" fontId="9" fillId="0" borderId="45" xfId="0" applyFont="1" applyBorder="1" applyAlignment="1" applyProtection="1">
      <alignment horizontal="left"/>
      <protection locked="0"/>
    </xf>
    <xf numFmtId="0" fontId="9" fillId="0" borderId="36" xfId="0" applyFont="1" applyBorder="1" applyProtection="1">
      <protection locked="0"/>
    </xf>
    <xf numFmtId="0" fontId="9" fillId="0" borderId="86" xfId="0" applyFont="1" applyBorder="1" applyProtection="1">
      <protection locked="0"/>
    </xf>
    <xf numFmtId="0" fontId="9" fillId="0" borderId="17" xfId="0" applyFont="1" applyBorder="1" applyProtection="1">
      <protection locked="0"/>
    </xf>
    <xf numFmtId="0" fontId="9" fillId="0" borderId="105" xfId="0" applyFont="1" applyBorder="1" applyProtection="1">
      <protection locked="0"/>
    </xf>
    <xf numFmtId="0" fontId="33" fillId="3" borderId="114" xfId="0" applyFont="1" applyFill="1" applyBorder="1" applyAlignment="1" applyProtection="1">
      <alignment vertical="center"/>
      <protection locked="0"/>
    </xf>
    <xf numFmtId="0" fontId="33" fillId="3" borderId="44" xfId="0" applyFont="1" applyFill="1" applyBorder="1" applyAlignment="1" applyProtection="1">
      <alignment vertical="center"/>
      <protection locked="0"/>
    </xf>
    <xf numFmtId="0" fontId="34" fillId="3" borderId="115" xfId="0" applyFont="1" applyFill="1" applyBorder="1" applyAlignment="1" applyProtection="1">
      <alignment horizontal="center" vertical="center" textRotation="90" wrapText="1"/>
      <protection locked="0"/>
    </xf>
    <xf numFmtId="0" fontId="34" fillId="3" borderId="116" xfId="0" applyFont="1" applyFill="1" applyBorder="1" applyAlignment="1" applyProtection="1">
      <alignment horizontal="center" vertical="center" textRotation="90" wrapText="1"/>
      <protection locked="0"/>
    </xf>
    <xf numFmtId="0" fontId="33" fillId="3" borderId="117" xfId="0" applyFont="1" applyFill="1" applyBorder="1" applyAlignment="1" applyProtection="1">
      <alignment vertical="center"/>
      <protection locked="0"/>
    </xf>
    <xf numFmtId="0" fontId="34" fillId="3" borderId="118" xfId="0" applyFont="1" applyFill="1" applyBorder="1" applyAlignment="1" applyProtection="1">
      <alignment horizontal="center" vertical="center" textRotation="90" wrapText="1"/>
      <protection locked="0"/>
    </xf>
    <xf numFmtId="0" fontId="34" fillId="3" borderId="119" xfId="0" applyFont="1" applyFill="1" applyBorder="1" applyAlignment="1" applyProtection="1">
      <alignment vertical="center" wrapText="1"/>
      <protection locked="0"/>
    </xf>
    <xf numFmtId="0" fontId="34" fillId="3" borderId="121" xfId="0" applyFont="1" applyFill="1" applyBorder="1" applyAlignment="1" applyProtection="1">
      <alignment vertical="center" wrapText="1"/>
      <protection locked="0"/>
    </xf>
    <xf numFmtId="0" fontId="36" fillId="3" borderId="122" xfId="0" applyFont="1" applyFill="1" applyBorder="1" applyAlignment="1" applyProtection="1">
      <alignment vertical="center"/>
      <protection locked="0"/>
    </xf>
    <xf numFmtId="0" fontId="36" fillId="3" borderId="123" xfId="0" applyFont="1" applyFill="1" applyBorder="1" applyAlignment="1" applyProtection="1">
      <alignment vertical="center"/>
      <protection locked="0"/>
    </xf>
    <xf numFmtId="0" fontId="34" fillId="3" borderId="120" xfId="0" applyFont="1" applyFill="1" applyBorder="1" applyAlignment="1" applyProtection="1">
      <alignment vertical="center" wrapText="1"/>
      <protection locked="0"/>
    </xf>
    <xf numFmtId="0" fontId="37" fillId="3" borderId="117" xfId="0" applyFont="1" applyFill="1" applyBorder="1" applyAlignment="1" applyProtection="1">
      <alignment vertical="center"/>
      <protection locked="0"/>
    </xf>
    <xf numFmtId="0" fontId="36" fillId="3" borderId="125" xfId="0" applyFont="1" applyFill="1" applyBorder="1" applyAlignment="1" applyProtection="1">
      <alignment vertical="center"/>
      <protection locked="0"/>
    </xf>
    <xf numFmtId="0" fontId="37" fillId="3" borderId="46" xfId="0" applyFont="1" applyFill="1" applyBorder="1" applyAlignment="1" applyProtection="1">
      <alignment vertical="center"/>
      <protection locked="0"/>
    </xf>
    <xf numFmtId="0" fontId="36" fillId="4" borderId="114" xfId="0" applyFont="1" applyFill="1" applyBorder="1" applyAlignment="1" applyProtection="1">
      <alignment vertical="center"/>
      <protection locked="0"/>
    </xf>
    <xf numFmtId="0" fontId="36" fillId="4" borderId="44" xfId="0" applyFont="1" applyFill="1" applyBorder="1" applyAlignment="1" applyProtection="1">
      <alignment vertical="center"/>
      <protection locked="0"/>
    </xf>
    <xf numFmtId="0" fontId="34" fillId="4" borderId="44" xfId="0" applyFont="1" applyFill="1" applyBorder="1" applyAlignment="1" applyProtection="1">
      <alignment vertical="center" wrapText="1"/>
      <protection locked="0"/>
    </xf>
    <xf numFmtId="0" fontId="36" fillId="4" borderId="117" xfId="0" applyFont="1" applyFill="1" applyBorder="1" applyAlignment="1" applyProtection="1">
      <alignment vertical="center"/>
      <protection locked="0"/>
    </xf>
    <xf numFmtId="0" fontId="38" fillId="3" borderId="100" xfId="0" applyFont="1" applyFill="1" applyBorder="1" applyProtection="1">
      <protection locked="0"/>
    </xf>
    <xf numFmtId="0" fontId="38" fillId="3" borderId="102" xfId="0" applyFont="1" applyFill="1" applyBorder="1" applyProtection="1">
      <protection locked="0"/>
    </xf>
    <xf numFmtId="0" fontId="38" fillId="3" borderId="126" xfId="0" applyFont="1" applyFill="1" applyBorder="1" applyAlignment="1" applyProtection="1">
      <alignment vertical="center"/>
      <protection locked="0"/>
    </xf>
    <xf numFmtId="0" fontId="38" fillId="3" borderId="36" xfId="0" applyFont="1" applyFill="1" applyBorder="1" applyProtection="1">
      <protection locked="0"/>
    </xf>
    <xf numFmtId="0" fontId="38" fillId="3" borderId="91" xfId="0" applyFont="1" applyFill="1" applyBorder="1" applyProtection="1">
      <protection locked="0"/>
    </xf>
    <xf numFmtId="0" fontId="38" fillId="11" borderId="90" xfId="0" applyFont="1" applyFill="1" applyBorder="1" applyProtection="1">
      <protection locked="0"/>
    </xf>
    <xf numFmtId="0" fontId="38" fillId="3" borderId="127" xfId="0" applyFont="1" applyFill="1" applyBorder="1" applyAlignment="1" applyProtection="1">
      <alignment vertical="center"/>
      <protection locked="0"/>
    </xf>
    <xf numFmtId="0" fontId="38" fillId="11" borderId="92" xfId="0" applyFont="1" applyFill="1" applyBorder="1" applyProtection="1">
      <protection locked="0"/>
    </xf>
    <xf numFmtId="0" fontId="38" fillId="3" borderId="128" xfId="0" applyFont="1" applyFill="1" applyBorder="1" applyAlignment="1" applyProtection="1">
      <alignment vertical="center"/>
      <protection locked="0"/>
    </xf>
    <xf numFmtId="0" fontId="38" fillId="3" borderId="39" xfId="0" applyFont="1" applyFill="1" applyBorder="1" applyProtection="1">
      <protection locked="0"/>
    </xf>
    <xf numFmtId="0" fontId="38" fillId="11" borderId="102" xfId="0" applyFont="1" applyFill="1" applyBorder="1" applyProtection="1">
      <protection locked="0"/>
    </xf>
    <xf numFmtId="0" fontId="38" fillId="3" borderId="79" xfId="0" applyFont="1" applyFill="1" applyBorder="1" applyAlignment="1" applyProtection="1">
      <alignment vertical="center"/>
      <protection locked="0"/>
    </xf>
    <xf numFmtId="0" fontId="38" fillId="11" borderId="103" xfId="0" applyFont="1" applyFill="1" applyBorder="1" applyProtection="1">
      <protection locked="0"/>
    </xf>
    <xf numFmtId="0" fontId="38" fillId="3" borderId="129" xfId="0" applyNumberFormat="1" applyFont="1" applyFill="1" applyBorder="1" applyAlignment="1" applyProtection="1">
      <alignment vertical="center"/>
      <protection locked="0"/>
    </xf>
    <xf numFmtId="0" fontId="38" fillId="3" borderId="17" xfId="0" applyFont="1" applyFill="1" applyBorder="1" applyAlignment="1" applyProtection="1">
      <alignment horizontal="centerContinuous" vertical="center"/>
      <protection locked="0"/>
    </xf>
    <xf numFmtId="0" fontId="4" fillId="3" borderId="17" xfId="0" applyFont="1" applyFill="1" applyBorder="1" applyAlignment="1" applyProtection="1">
      <alignment vertical="center"/>
      <protection locked="0"/>
    </xf>
    <xf numFmtId="0" fontId="4" fillId="0" borderId="17" xfId="0" applyFont="1" applyBorder="1" applyAlignment="1" applyProtection="1">
      <alignment vertical="center"/>
      <protection locked="0"/>
    </xf>
    <xf numFmtId="0" fontId="4" fillId="0" borderId="37" xfId="0" applyFont="1" applyBorder="1" applyAlignment="1" applyProtection="1">
      <alignment horizontal="center"/>
      <protection locked="0"/>
    </xf>
    <xf numFmtId="0" fontId="4" fillId="0" borderId="91" xfId="0" applyFont="1" applyBorder="1" applyProtection="1">
      <protection locked="0"/>
    </xf>
    <xf numFmtId="0" fontId="4" fillId="4" borderId="89" xfId="0" applyFont="1" applyFill="1" applyBorder="1" applyAlignment="1" applyProtection="1">
      <alignment horizontal="center"/>
      <protection locked="0"/>
    </xf>
    <xf numFmtId="0" fontId="4" fillId="0" borderId="79" xfId="0" applyFont="1" applyBorder="1" applyAlignment="1" applyProtection="1">
      <alignment horizontal="center"/>
      <protection locked="0"/>
    </xf>
    <xf numFmtId="0" fontId="4" fillId="4" borderId="101" xfId="0" applyFont="1" applyFill="1" applyBorder="1" applyAlignment="1" applyProtection="1">
      <alignment horizontal="center"/>
      <protection locked="0"/>
    </xf>
    <xf numFmtId="0" fontId="4" fillId="0" borderId="100" xfId="0" applyFont="1" applyBorder="1" applyProtection="1">
      <protection locked="0"/>
    </xf>
    <xf numFmtId="0" fontId="4" fillId="0" borderId="130" xfId="0" applyFont="1" applyBorder="1" applyAlignment="1" applyProtection="1">
      <alignment horizontal="center"/>
      <protection locked="0"/>
    </xf>
    <xf numFmtId="0" fontId="4" fillId="4" borderId="81" xfId="0" applyFont="1" applyFill="1" applyBorder="1" applyAlignment="1" applyProtection="1">
      <alignment horizontal="center"/>
      <protection locked="0"/>
    </xf>
    <xf numFmtId="0" fontId="40" fillId="0" borderId="8" xfId="0" applyFont="1" applyFill="1" applyBorder="1" applyAlignment="1" applyProtection="1">
      <alignment vertical="center"/>
      <protection locked="0"/>
    </xf>
    <xf numFmtId="0" fontId="22" fillId="3" borderId="132" xfId="0" applyFont="1" applyFill="1" applyBorder="1" applyProtection="1">
      <protection locked="0"/>
    </xf>
    <xf numFmtId="0" fontId="22" fillId="3" borderId="113" xfId="0" applyFont="1" applyFill="1" applyBorder="1" applyProtection="1">
      <protection locked="0"/>
    </xf>
    <xf numFmtId="0" fontId="22" fillId="3" borderId="133" xfId="0" applyFont="1" applyFill="1" applyBorder="1" applyProtection="1">
      <protection locked="0"/>
    </xf>
    <xf numFmtId="0" fontId="22" fillId="3" borderId="134" xfId="0" applyFont="1" applyFill="1" applyBorder="1" applyProtection="1">
      <protection locked="0"/>
    </xf>
    <xf numFmtId="0" fontId="22" fillId="3" borderId="135" xfId="0" applyFont="1" applyFill="1" applyBorder="1" applyProtection="1">
      <protection locked="0"/>
    </xf>
    <xf numFmtId="0" fontId="0" fillId="0" borderId="30" xfId="0" applyFill="1" applyBorder="1" applyProtection="1"/>
    <xf numFmtId="0" fontId="6" fillId="4" borderId="0" xfId="0" applyFont="1" applyFill="1"/>
    <xf numFmtId="1" fontId="12" fillId="0" borderId="9" xfId="0" applyNumberFormat="1" applyFont="1" applyBorder="1" applyAlignment="1">
      <alignment horizontal="center" vertical="center"/>
    </xf>
    <xf numFmtId="0" fontId="4" fillId="8" borderId="68" xfId="0" applyFont="1" applyFill="1" applyBorder="1"/>
    <xf numFmtId="0" fontId="4" fillId="8" borderId="66" xfId="0" applyFont="1" applyFill="1" applyBorder="1" applyAlignment="1">
      <alignment horizontal="center"/>
    </xf>
    <xf numFmtId="0" fontId="4" fillId="8" borderId="66" xfId="0" applyFont="1" applyFill="1" applyBorder="1"/>
    <xf numFmtId="0" fontId="4" fillId="8" borderId="67" xfId="0" applyFont="1" applyFill="1" applyBorder="1"/>
    <xf numFmtId="0" fontId="4" fillId="5" borderId="68" xfId="0" applyFont="1" applyFill="1" applyBorder="1"/>
    <xf numFmtId="0" fontId="4" fillId="5" borderId="69" xfId="0" applyFont="1" applyFill="1" applyBorder="1" applyAlignment="1">
      <alignment horizontal="center"/>
    </xf>
    <xf numFmtId="0" fontId="4" fillId="5" borderId="70" xfId="0" applyFont="1" applyFill="1" applyBorder="1"/>
    <xf numFmtId="0" fontId="4" fillId="5" borderId="67" xfId="0" applyFont="1" applyFill="1" applyBorder="1"/>
    <xf numFmtId="0" fontId="4" fillId="9" borderId="68" xfId="0" applyFont="1" applyFill="1" applyBorder="1"/>
    <xf numFmtId="0" fontId="4" fillId="9" borderId="69" xfId="0" applyFont="1" applyFill="1" applyBorder="1" applyAlignment="1">
      <alignment horizontal="center"/>
    </xf>
    <xf numFmtId="0" fontId="4" fillId="9" borderId="70" xfId="0" applyFont="1" applyFill="1" applyBorder="1"/>
    <xf numFmtId="0" fontId="4" fillId="9" borderId="67" xfId="0" applyFont="1" applyFill="1" applyBorder="1"/>
    <xf numFmtId="0" fontId="4" fillId="4" borderId="68" xfId="0" applyFont="1" applyFill="1" applyBorder="1"/>
    <xf numFmtId="0" fontId="4" fillId="4" borderId="69" xfId="0" applyFont="1" applyFill="1" applyBorder="1" applyAlignment="1">
      <alignment horizontal="center"/>
    </xf>
    <xf numFmtId="0" fontId="4" fillId="4" borderId="70" xfId="0" applyFont="1" applyFill="1" applyBorder="1"/>
    <xf numFmtId="0" fontId="4" fillId="4" borderId="67" xfId="0" applyFont="1" applyFill="1" applyBorder="1"/>
    <xf numFmtId="20" fontId="15" fillId="0" borderId="0" xfId="0" applyNumberFormat="1" applyFont="1"/>
    <xf numFmtId="0" fontId="15" fillId="0" borderId="49" xfId="0" applyFont="1" applyBorder="1" applyAlignment="1">
      <alignment horizontal="center"/>
    </xf>
    <xf numFmtId="0" fontId="15" fillId="0" borderId="50" xfId="0" applyFont="1" applyBorder="1"/>
    <xf numFmtId="0" fontId="15" fillId="0" borderId="51" xfId="0" applyFont="1" applyBorder="1"/>
    <xf numFmtId="0" fontId="15" fillId="0" borderId="52" xfId="0" applyFont="1" applyBorder="1"/>
    <xf numFmtId="0" fontId="15" fillId="7" borderId="51" xfId="0" applyFont="1" applyFill="1" applyBorder="1"/>
    <xf numFmtId="0" fontId="15" fillId="7" borderId="53" xfId="0" applyFont="1" applyFill="1" applyBorder="1"/>
    <xf numFmtId="0" fontId="15" fillId="0" borderId="53" xfId="0" applyFont="1" applyBorder="1"/>
    <xf numFmtId="0" fontId="15" fillId="0" borderId="54" xfId="0" applyFont="1" applyBorder="1"/>
    <xf numFmtId="20" fontId="15" fillId="0" borderId="55" xfId="0" applyNumberFormat="1" applyFont="1" applyBorder="1" applyAlignment="1">
      <alignment horizontal="left"/>
    </xf>
    <xf numFmtId="0" fontId="15" fillId="0" borderId="0" xfId="0" applyFont="1" applyBorder="1" applyAlignment="1">
      <alignment horizontal="left"/>
    </xf>
    <xf numFmtId="0" fontId="15" fillId="0" borderId="54" xfId="0" applyFont="1" applyBorder="1" applyAlignment="1">
      <alignment horizontal="left"/>
    </xf>
    <xf numFmtId="0" fontId="15" fillId="0" borderId="56" xfId="0" applyFont="1" applyBorder="1" applyAlignment="1">
      <alignment horizontal="left"/>
    </xf>
    <xf numFmtId="0" fontId="15" fillId="7" borderId="0" xfId="0" applyFont="1" applyFill="1" applyBorder="1" applyAlignment="1">
      <alignment horizontal="left"/>
    </xf>
    <xf numFmtId="0" fontId="15" fillId="7" borderId="57" xfId="0" applyFont="1" applyFill="1" applyBorder="1"/>
    <xf numFmtId="0" fontId="15" fillId="0" borderId="57" xfId="0" applyFont="1" applyBorder="1" applyAlignment="1">
      <alignment horizontal="left"/>
    </xf>
    <xf numFmtId="0" fontId="15" fillId="0" borderId="58" xfId="0" applyFont="1" applyBorder="1"/>
    <xf numFmtId="0" fontId="15" fillId="0" borderId="60" xfId="0" applyFont="1" applyBorder="1" applyAlignment="1">
      <alignment horizontal="left"/>
    </xf>
    <xf numFmtId="0" fontId="15" fillId="0" borderId="58" xfId="0" applyFont="1" applyBorder="1" applyAlignment="1">
      <alignment horizontal="right"/>
    </xf>
    <xf numFmtId="0" fontId="15" fillId="0" borderId="60" xfId="0" applyFont="1" applyBorder="1" applyAlignment="1">
      <alignment horizontal="right"/>
    </xf>
    <xf numFmtId="0" fontId="15" fillId="0" borderId="61" xfId="0" applyFont="1" applyBorder="1" applyAlignment="1">
      <alignment horizontal="right"/>
    </xf>
    <xf numFmtId="0" fontId="15" fillId="0" borderId="62" xfId="0" applyFont="1" applyBorder="1" applyAlignment="1">
      <alignment horizontal="right"/>
    </xf>
    <xf numFmtId="0" fontId="15" fillId="0" borderId="64" xfId="0" applyFont="1" applyBorder="1" applyAlignment="1">
      <alignment horizontal="right"/>
    </xf>
    <xf numFmtId="0" fontId="4" fillId="0" borderId="6" xfId="0" applyFont="1" applyBorder="1" applyProtection="1">
      <protection locked="0"/>
    </xf>
    <xf numFmtId="0" fontId="4" fillId="0" borderId="28" xfId="0" applyFont="1" applyBorder="1" applyProtection="1">
      <protection locked="0"/>
    </xf>
    <xf numFmtId="0" fontId="4" fillId="0" borderId="29" xfId="0" applyFont="1" applyBorder="1" applyProtection="1">
      <protection locked="0"/>
    </xf>
    <xf numFmtId="0" fontId="4" fillId="0" borderId="28" xfId="0" applyFont="1" applyFill="1" applyBorder="1" applyProtection="1">
      <protection locked="0"/>
    </xf>
    <xf numFmtId="0" fontId="4" fillId="0" borderId="6" xfId="0" applyFont="1" applyFill="1" applyBorder="1" applyProtection="1">
      <protection locked="0"/>
    </xf>
    <xf numFmtId="0" fontId="4" fillId="0" borderId="29" xfId="0" applyFont="1" applyFill="1" applyBorder="1" applyProtection="1">
      <protection locked="0"/>
    </xf>
    <xf numFmtId="0" fontId="2" fillId="0" borderId="0" xfId="0" applyFont="1" applyFill="1" applyBorder="1" applyProtection="1">
      <protection locked="0"/>
    </xf>
    <xf numFmtId="0" fontId="2" fillId="0" borderId="0" xfId="0" applyFont="1" applyFill="1" applyBorder="1" applyAlignment="1" applyProtection="1">
      <alignment horizontal="center"/>
      <protection locked="0"/>
    </xf>
    <xf numFmtId="1" fontId="2" fillId="0" borderId="0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right"/>
      <protection locked="0"/>
    </xf>
    <xf numFmtId="20" fontId="2" fillId="0" borderId="0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Border="1"/>
    <xf numFmtId="0" fontId="2" fillId="0" borderId="0" xfId="0" applyFont="1" applyAlignment="1">
      <alignment horizontal="right"/>
    </xf>
    <xf numFmtId="0" fontId="1" fillId="0" borderId="0" xfId="0" applyFont="1" applyFill="1" applyBorder="1"/>
    <xf numFmtId="0" fontId="1" fillId="11" borderId="120" xfId="0" applyFont="1" applyFill="1" applyBorder="1" applyAlignment="1" applyProtection="1">
      <alignment vertical="center"/>
      <protection locked="0"/>
    </xf>
    <xf numFmtId="0" fontId="1" fillId="11" borderId="118" xfId="0" applyFont="1" applyFill="1" applyBorder="1" applyAlignment="1" applyProtection="1">
      <alignment vertical="center"/>
      <protection locked="0"/>
    </xf>
    <xf numFmtId="0" fontId="1" fillId="3" borderId="44" xfId="0" applyFont="1" applyFill="1" applyBorder="1" applyAlignment="1" applyProtection="1">
      <alignment vertical="center"/>
      <protection locked="0"/>
    </xf>
    <xf numFmtId="0" fontId="1" fillId="3" borderId="124" xfId="0" applyFont="1" applyFill="1" applyBorder="1" applyAlignment="1" applyProtection="1">
      <alignment vertical="center"/>
      <protection locked="0"/>
    </xf>
    <xf numFmtId="0" fontId="1" fillId="11" borderId="115" xfId="0" applyFont="1" applyFill="1" applyBorder="1" applyAlignment="1" applyProtection="1">
      <alignment vertical="center"/>
      <protection locked="0"/>
    </xf>
    <xf numFmtId="0" fontId="1" fillId="11" borderId="116" xfId="0" applyFont="1" applyFill="1" applyBorder="1" applyAlignment="1" applyProtection="1">
      <alignment vertical="center"/>
      <protection locked="0"/>
    </xf>
    <xf numFmtId="0" fontId="1" fillId="3" borderId="47" xfId="0" applyFont="1" applyFill="1" applyBorder="1" applyAlignment="1" applyProtection="1">
      <alignment vertical="center"/>
      <protection locked="0"/>
    </xf>
    <xf numFmtId="0" fontId="1" fillId="3" borderId="48" xfId="0" applyFont="1" applyFill="1" applyBorder="1" applyAlignment="1" applyProtection="1">
      <alignment vertical="center"/>
      <protection locked="0"/>
    </xf>
    <xf numFmtId="0" fontId="1" fillId="4" borderId="44" xfId="0" applyFont="1" applyFill="1" applyBorder="1" applyAlignment="1" applyProtection="1">
      <alignment vertical="center"/>
      <protection locked="0"/>
    </xf>
    <xf numFmtId="0" fontId="1" fillId="4" borderId="124" xfId="0" applyFont="1" applyFill="1" applyBorder="1" applyAlignment="1" applyProtection="1">
      <alignment vertical="center"/>
      <protection locked="0"/>
    </xf>
    <xf numFmtId="0" fontId="1" fillId="4" borderId="110" xfId="0" applyFont="1" applyFill="1" applyBorder="1" applyAlignment="1" applyProtection="1">
      <alignment vertical="center"/>
      <protection locked="0"/>
    </xf>
    <xf numFmtId="0" fontId="1" fillId="3" borderId="36" xfId="0" applyFont="1" applyFill="1" applyBorder="1" applyProtection="1">
      <protection locked="0"/>
    </xf>
    <xf numFmtId="0" fontId="1" fillId="3" borderId="80" xfId="0" applyFont="1" applyFill="1" applyBorder="1" applyProtection="1">
      <protection locked="0"/>
    </xf>
    <xf numFmtId="0" fontId="1" fillId="3" borderId="39" xfId="0" applyFont="1" applyFill="1" applyBorder="1" applyProtection="1">
      <protection locked="0"/>
    </xf>
    <xf numFmtId="0" fontId="1" fillId="3" borderId="114" xfId="0" applyFont="1" applyFill="1" applyBorder="1" applyAlignment="1" applyProtection="1">
      <alignment vertical="center"/>
      <protection locked="0"/>
    </xf>
    <xf numFmtId="0" fontId="1" fillId="3" borderId="117" xfId="0" applyFont="1" applyFill="1" applyBorder="1" applyAlignment="1" applyProtection="1">
      <alignment vertical="center"/>
      <protection locked="0"/>
    </xf>
    <xf numFmtId="0" fontId="1" fillId="3" borderId="131" xfId="0" applyFont="1" applyFill="1" applyBorder="1" applyAlignment="1" applyProtection="1">
      <alignment vertical="center"/>
      <protection locked="0"/>
    </xf>
    <xf numFmtId="0" fontId="1" fillId="3" borderId="111" xfId="0" applyFont="1" applyFill="1" applyBorder="1" applyAlignment="1" applyProtection="1">
      <alignment vertical="center"/>
      <protection locked="0"/>
    </xf>
    <xf numFmtId="0" fontId="4" fillId="0" borderId="43" xfId="0" applyFont="1" applyBorder="1"/>
    <xf numFmtId="0" fontId="4" fillId="0" borderId="43" xfId="0" applyFont="1" applyBorder="1" applyAlignment="1">
      <alignment horizontal="center"/>
    </xf>
    <xf numFmtId="0" fontId="4" fillId="0" borderId="46" xfId="0" applyFont="1" applyBorder="1" applyAlignment="1">
      <alignment horizontal="center"/>
    </xf>
    <xf numFmtId="0" fontId="4" fillId="0" borderId="47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2" fillId="0" borderId="0" xfId="0" applyFont="1" applyProtection="1">
      <protection locked="0"/>
    </xf>
    <xf numFmtId="0" fontId="2" fillId="0" borderId="0" xfId="0" applyFont="1" applyProtection="1"/>
    <xf numFmtId="0" fontId="4" fillId="0" borderId="28" xfId="0" applyFont="1" applyBorder="1" applyAlignment="1" applyProtection="1">
      <alignment horizontal="right"/>
    </xf>
    <xf numFmtId="0" fontId="4" fillId="0" borderId="6" xfId="0" applyFont="1" applyBorder="1" applyProtection="1"/>
    <xf numFmtId="0" fontId="4" fillId="0" borderId="28" xfId="0" applyFont="1" applyFill="1" applyBorder="1" applyProtection="1"/>
    <xf numFmtId="0" fontId="4" fillId="0" borderId="6" xfId="0" applyFont="1" applyFill="1" applyBorder="1" applyProtection="1"/>
    <xf numFmtId="0" fontId="4" fillId="0" borderId="29" xfId="0" applyFont="1" applyFill="1" applyBorder="1" applyProtection="1"/>
    <xf numFmtId="0" fontId="18" fillId="0" borderId="30" xfId="0" applyFont="1" applyBorder="1" applyProtection="1"/>
    <xf numFmtId="0" fontId="18" fillId="0" borderId="36" xfId="0" applyFont="1" applyBorder="1" applyProtection="1"/>
    <xf numFmtId="0" fontId="18" fillId="0" borderId="36" xfId="0" applyFont="1" applyFill="1" applyBorder="1" applyAlignment="1" applyProtection="1">
      <alignment horizontal="center"/>
    </xf>
    <xf numFmtId="0" fontId="18" fillId="0" borderId="30" xfId="0" applyFont="1" applyFill="1" applyBorder="1" applyAlignment="1" applyProtection="1"/>
    <xf numFmtId="14" fontId="4" fillId="0" borderId="0" xfId="0" applyNumberFormat="1" applyFont="1" applyAlignment="1">
      <alignment horizontal="center"/>
    </xf>
    <xf numFmtId="0" fontId="9" fillId="0" borderId="0" xfId="0" applyFont="1" applyFill="1" applyBorder="1" applyAlignment="1" applyProtection="1">
      <alignment horizontal="center"/>
      <protection locked="0"/>
    </xf>
    <xf numFmtId="0" fontId="15" fillId="2" borderId="0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12" fillId="0" borderId="0" xfId="0" applyFont="1" applyAlignment="1">
      <alignment horizontal="right"/>
    </xf>
    <xf numFmtId="0" fontId="4" fillId="0" borderId="0" xfId="0" applyFont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4" fontId="12" fillId="0" borderId="0" xfId="0" applyNumberFormat="1" applyFont="1" applyAlignment="1">
      <alignment horizontal="left" vertical="center"/>
    </xf>
    <xf numFmtId="0" fontId="9" fillId="0" borderId="9" xfId="0" applyFont="1" applyBorder="1" applyAlignment="1" applyProtection="1">
      <alignment vertical="center"/>
      <protection locked="0"/>
    </xf>
    <xf numFmtId="0" fontId="15" fillId="0" borderId="58" xfId="0" applyFont="1" applyBorder="1" applyAlignment="1">
      <alignment horizontal="center"/>
    </xf>
    <xf numFmtId="0" fontId="15" fillId="0" borderId="78" xfId="0" applyFont="1" applyBorder="1" applyAlignment="1">
      <alignment horizontal="center"/>
    </xf>
    <xf numFmtId="0" fontId="15" fillId="0" borderId="62" xfId="0" applyFont="1" applyBorder="1" applyAlignment="1">
      <alignment horizontal="center"/>
    </xf>
    <xf numFmtId="0" fontId="15" fillId="0" borderId="136" xfId="0" applyFont="1" applyBorder="1" applyAlignment="1">
      <alignment horizontal="center"/>
    </xf>
    <xf numFmtId="0" fontId="15" fillId="0" borderId="60" xfId="0" applyFont="1" applyBorder="1" applyAlignment="1">
      <alignment horizontal="center"/>
    </xf>
    <xf numFmtId="0" fontId="15" fillId="0" borderId="65" xfId="0" applyFont="1" applyBorder="1" applyAlignment="1">
      <alignment horizontal="center"/>
    </xf>
    <xf numFmtId="14" fontId="4" fillId="0" borderId="0" xfId="0" applyNumberFormat="1" applyFont="1" applyAlignment="1">
      <alignment horizontal="center"/>
    </xf>
    <xf numFmtId="0" fontId="9" fillId="0" borderId="45" xfId="0" applyFont="1" applyBorder="1" applyAlignment="1" applyProtection="1">
      <alignment horizontal="center"/>
      <protection locked="0"/>
    </xf>
    <xf numFmtId="0" fontId="9" fillId="0" borderId="0" xfId="0" applyFont="1" applyFill="1" applyBorder="1" applyAlignment="1" applyProtection="1">
      <alignment horizontal="center"/>
      <protection locked="0"/>
    </xf>
    <xf numFmtId="0" fontId="4" fillId="0" borderId="28" xfId="0" applyFont="1" applyBorder="1" applyAlignment="1" applyProtection="1">
      <alignment horizontal="center"/>
      <protection locked="0"/>
    </xf>
    <xf numFmtId="0" fontId="4" fillId="0" borderId="6" xfId="0" applyFont="1" applyBorder="1" applyAlignment="1" applyProtection="1">
      <alignment horizontal="center"/>
      <protection locked="0"/>
    </xf>
    <xf numFmtId="0" fontId="4" fillId="0" borderId="29" xfId="0" applyFont="1" applyBorder="1" applyAlignment="1" applyProtection="1">
      <alignment horizontal="center"/>
      <protection locked="0"/>
    </xf>
    <xf numFmtId="0" fontId="4" fillId="0" borderId="25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15" fillId="12" borderId="140" xfId="0" applyFont="1" applyFill="1" applyBorder="1" applyAlignment="1">
      <alignment horizontal="center"/>
    </xf>
    <xf numFmtId="0" fontId="15" fillId="12" borderId="141" xfId="0" applyFont="1" applyFill="1" applyBorder="1" applyAlignment="1">
      <alignment horizontal="center"/>
    </xf>
    <xf numFmtId="0" fontId="15" fillId="12" borderId="142" xfId="0" applyFont="1" applyFill="1" applyBorder="1" applyAlignment="1">
      <alignment horizontal="center"/>
    </xf>
    <xf numFmtId="0" fontId="14" fillId="0" borderId="5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5" fillId="2" borderId="83" xfId="0" applyFont="1" applyFill="1" applyBorder="1" applyAlignment="1">
      <alignment horizontal="center"/>
    </xf>
    <xf numFmtId="0" fontId="15" fillId="2" borderId="4" xfId="0" applyFont="1" applyFill="1" applyBorder="1" applyAlignment="1">
      <alignment horizontal="center"/>
    </xf>
    <xf numFmtId="0" fontId="15" fillId="2" borderId="23" xfId="0" applyFont="1" applyFill="1" applyBorder="1" applyAlignment="1">
      <alignment horizontal="center"/>
    </xf>
    <xf numFmtId="0" fontId="15" fillId="2" borderId="84" xfId="0" applyFont="1" applyFill="1" applyBorder="1" applyAlignment="1">
      <alignment horizontal="center"/>
    </xf>
    <xf numFmtId="0" fontId="15" fillId="2" borderId="0" xfId="0" applyFont="1" applyFill="1" applyBorder="1" applyAlignment="1">
      <alignment horizontal="center"/>
    </xf>
    <xf numFmtId="0" fontId="15" fillId="2" borderId="24" xfId="0" applyFont="1" applyFill="1" applyBorder="1" applyAlignment="1">
      <alignment horizontal="center"/>
    </xf>
    <xf numFmtId="0" fontId="15" fillId="2" borderId="137" xfId="0" applyFont="1" applyFill="1" applyBorder="1" applyAlignment="1">
      <alignment horizontal="center"/>
    </xf>
    <xf numFmtId="0" fontId="15" fillId="2" borderId="9" xfId="0" applyFont="1" applyFill="1" applyBorder="1" applyAlignment="1">
      <alignment horizontal="center"/>
    </xf>
    <xf numFmtId="0" fontId="15" fillId="2" borderId="31" xfId="0" applyFont="1" applyFill="1" applyBorder="1" applyAlignment="1">
      <alignment horizontal="center"/>
    </xf>
    <xf numFmtId="0" fontId="4" fillId="0" borderId="8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84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15" fillId="12" borderId="143" xfId="0" applyFont="1" applyFill="1" applyBorder="1" applyAlignment="1">
      <alignment horizontal="center"/>
    </xf>
    <xf numFmtId="0" fontId="15" fillId="12" borderId="144" xfId="0" applyFont="1" applyFill="1" applyBorder="1" applyAlignment="1">
      <alignment horizontal="center"/>
    </xf>
    <xf numFmtId="0" fontId="15" fillId="12" borderId="145" xfId="0" applyFont="1" applyFill="1" applyBorder="1" applyAlignment="1">
      <alignment horizontal="center"/>
    </xf>
    <xf numFmtId="0" fontId="4" fillId="0" borderId="114" xfId="0" applyFont="1" applyBorder="1" applyAlignment="1">
      <alignment horizontal="center" vertical="center" wrapText="1"/>
    </xf>
    <xf numFmtId="0" fontId="4" fillId="0" borderId="129" xfId="0" applyFont="1" applyBorder="1" applyAlignment="1">
      <alignment horizontal="center" vertical="center" wrapText="1"/>
    </xf>
    <xf numFmtId="0" fontId="15" fillId="12" borderId="138" xfId="0" applyFont="1" applyFill="1" applyBorder="1" applyAlignment="1">
      <alignment horizontal="center"/>
    </xf>
    <xf numFmtId="0" fontId="15" fillId="12" borderId="139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2" fillId="0" borderId="0" xfId="0" applyFont="1" applyAlignment="1">
      <alignment horizontal="center" vertical="center"/>
    </xf>
    <xf numFmtId="14" fontId="12" fillId="0" borderId="0" xfId="0" applyNumberFormat="1" applyFont="1" applyAlignment="1">
      <alignment horizontal="right" vertical="center"/>
    </xf>
    <xf numFmtId="14" fontId="12" fillId="0" borderId="0" xfId="0" applyNumberFormat="1" applyFont="1" applyAlignment="1">
      <alignment horizontal="left" vertical="center"/>
    </xf>
    <xf numFmtId="0" fontId="12" fillId="0" borderId="0" xfId="0" applyFont="1" applyAlignment="1">
      <alignment horizontal="right"/>
    </xf>
    <xf numFmtId="0" fontId="12" fillId="0" borderId="0" xfId="0" applyFont="1" applyBorder="1" applyAlignment="1">
      <alignment horizontal="left"/>
    </xf>
    <xf numFmtId="0" fontId="12" fillId="0" borderId="25" xfId="0" applyFont="1" applyBorder="1" applyAlignment="1">
      <alignment horizontal="center" vertical="center"/>
    </xf>
    <xf numFmtId="0" fontId="12" fillId="0" borderId="26" xfId="0" applyFont="1" applyBorder="1" applyAlignment="1">
      <alignment horizontal="center" vertical="center"/>
    </xf>
    <xf numFmtId="0" fontId="17" fillId="0" borderId="25" xfId="0" applyFont="1" applyBorder="1" applyAlignment="1" applyProtection="1">
      <alignment horizontal="center" vertical="center"/>
      <protection locked="0"/>
    </xf>
    <xf numFmtId="0" fontId="17" fillId="0" borderId="26" xfId="0" applyFont="1" applyBorder="1" applyAlignment="1" applyProtection="1">
      <alignment horizontal="center" vertical="center"/>
      <protection locked="0"/>
    </xf>
    <xf numFmtId="0" fontId="17" fillId="0" borderId="27" xfId="0" applyFont="1" applyBorder="1" applyAlignment="1" applyProtection="1">
      <alignment horizontal="center" vertical="center"/>
      <protection locked="0"/>
    </xf>
    <xf numFmtId="0" fontId="13" fillId="13" borderId="25" xfId="0" applyFont="1" applyFill="1" applyBorder="1" applyAlignment="1">
      <alignment horizontal="center" vertical="center"/>
    </xf>
    <xf numFmtId="0" fontId="13" fillId="13" borderId="26" xfId="0" applyFont="1" applyFill="1" applyBorder="1" applyAlignment="1">
      <alignment horizontal="center" vertical="center"/>
    </xf>
    <xf numFmtId="0" fontId="13" fillId="13" borderId="27" xfId="0" applyFont="1" applyFill="1" applyBorder="1" applyAlignment="1">
      <alignment horizontal="center" vertical="center"/>
    </xf>
    <xf numFmtId="164" fontId="11" fillId="0" borderId="0" xfId="2" applyFont="1" applyBorder="1" applyAlignment="1">
      <alignment horizontal="center"/>
    </xf>
    <xf numFmtId="0" fontId="14" fillId="0" borderId="14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14" fillId="0" borderId="15" xfId="0" applyFont="1" applyBorder="1" applyAlignment="1">
      <alignment horizontal="center"/>
    </xf>
    <xf numFmtId="0" fontId="15" fillId="12" borderId="146" xfId="0" applyFont="1" applyFill="1" applyBorder="1" applyAlignment="1">
      <alignment horizontal="center"/>
    </xf>
    <xf numFmtId="1" fontId="7" fillId="0" borderId="7" xfId="0" applyNumberFormat="1" applyFont="1" applyBorder="1" applyAlignment="1">
      <alignment horizontal="center"/>
    </xf>
    <xf numFmtId="1" fontId="7" fillId="0" borderId="8" xfId="0" applyNumberFormat="1" applyFont="1" applyBorder="1" applyAlignment="1">
      <alignment horizontal="center"/>
    </xf>
    <xf numFmtId="1" fontId="7" fillId="0" borderId="33" xfId="0" applyNumberFormat="1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11" fillId="0" borderId="0" xfId="0" applyFont="1" applyBorder="1" applyAlignment="1">
      <alignment horizontal="center"/>
    </xf>
    <xf numFmtId="0" fontId="4" fillId="0" borderId="114" xfId="0" applyFont="1" applyBorder="1" applyAlignment="1" applyProtection="1">
      <alignment horizontal="center"/>
      <protection locked="0"/>
    </xf>
    <xf numFmtId="0" fontId="4" fillId="0" borderId="124" xfId="0" applyFont="1" applyBorder="1" applyAlignment="1" applyProtection="1">
      <alignment horizontal="center"/>
      <protection locked="0"/>
    </xf>
    <xf numFmtId="0" fontId="9" fillId="0" borderId="95" xfId="0" applyFont="1" applyBorder="1" applyAlignment="1" applyProtection="1">
      <alignment horizontal="left"/>
      <protection locked="0"/>
    </xf>
    <xf numFmtId="0" fontId="9" fillId="0" borderId="30" xfId="0" applyFont="1" applyBorder="1" applyAlignment="1" applyProtection="1">
      <alignment horizontal="left"/>
      <protection locked="0"/>
    </xf>
    <xf numFmtId="0" fontId="9" fillId="0" borderId="94" xfId="0" applyFont="1" applyBorder="1" applyAlignment="1" applyProtection="1">
      <alignment horizontal="left"/>
      <protection locked="0"/>
    </xf>
    <xf numFmtId="0" fontId="9" fillId="0" borderId="100" xfId="0" applyFont="1" applyBorder="1" applyAlignment="1" applyProtection="1">
      <alignment horizontal="left"/>
      <protection locked="0"/>
    </xf>
    <xf numFmtId="0" fontId="9" fillId="0" borderId="101" xfId="0" applyFont="1" applyBorder="1" applyAlignment="1" applyProtection="1">
      <alignment horizontal="left"/>
      <protection locked="0"/>
    </xf>
    <xf numFmtId="0" fontId="9" fillId="0" borderId="102" xfId="0" applyFont="1" applyBorder="1" applyAlignment="1" applyProtection="1">
      <alignment horizontal="left"/>
      <protection locked="0"/>
    </xf>
    <xf numFmtId="0" fontId="4" fillId="3" borderId="129" xfId="0" applyNumberFormat="1" applyFont="1" applyFill="1" applyBorder="1" applyAlignment="1" applyProtection="1">
      <alignment horizontal="center" vertical="center"/>
      <protection locked="0"/>
    </xf>
    <xf numFmtId="0" fontId="4" fillId="3" borderId="18" xfId="0" applyNumberFormat="1" applyFont="1" applyFill="1" applyBorder="1" applyAlignment="1" applyProtection="1">
      <alignment horizontal="center" vertical="center"/>
      <protection locked="0"/>
    </xf>
    <xf numFmtId="0" fontId="9" fillId="0" borderId="91" xfId="0" applyFont="1" applyBorder="1" applyAlignment="1" applyProtection="1">
      <alignment horizontal="left"/>
      <protection locked="0"/>
    </xf>
    <xf numFmtId="0" fontId="9" fillId="0" borderId="89" xfId="0" applyFont="1" applyBorder="1" applyAlignment="1" applyProtection="1">
      <alignment horizontal="left"/>
      <protection locked="0"/>
    </xf>
    <xf numFmtId="0" fontId="9" fillId="0" borderId="90" xfId="0" applyFont="1" applyBorder="1" applyAlignment="1" applyProtection="1">
      <alignment horizontal="left"/>
      <protection locked="0"/>
    </xf>
    <xf numFmtId="0" fontId="39" fillId="3" borderId="79" xfId="0" applyFont="1" applyFill="1" applyBorder="1" applyAlignment="1" applyProtection="1">
      <alignment horizontal="left"/>
      <protection locked="0"/>
    </xf>
    <xf numFmtId="0" fontId="39" fillId="3" borderId="39" xfId="0" applyFont="1" applyFill="1" applyBorder="1" applyAlignment="1" applyProtection="1">
      <alignment horizontal="left"/>
      <protection locked="0"/>
    </xf>
    <xf numFmtId="0" fontId="39" fillId="3" borderId="80" xfId="0" applyFont="1" applyFill="1" applyBorder="1" applyAlignment="1" applyProtection="1">
      <alignment horizontal="left"/>
      <protection locked="0"/>
    </xf>
    <xf numFmtId="0" fontId="9" fillId="0" borderId="72" xfId="0" applyNumberFormat="1" applyFont="1" applyBorder="1" applyAlignment="1" applyProtection="1">
      <alignment horizontal="center" vertical="center"/>
      <protection locked="0"/>
    </xf>
    <xf numFmtId="0" fontId="0" fillId="0" borderId="45" xfId="0" applyBorder="1" applyAlignment="1">
      <alignment horizontal="center" vertical="center"/>
    </xf>
    <xf numFmtId="0" fontId="0" fillId="0" borderId="152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9" fillId="0" borderId="152" xfId="0" applyFont="1" applyBorder="1" applyAlignment="1" applyProtection="1">
      <alignment horizontal="left"/>
      <protection locked="0"/>
    </xf>
    <xf numFmtId="0" fontId="9" fillId="0" borderId="17" xfId="0" applyFont="1" applyBorder="1" applyAlignment="1" applyProtection="1">
      <alignment horizontal="left"/>
      <protection locked="0"/>
    </xf>
    <xf numFmtId="0" fontId="9" fillId="0" borderId="18" xfId="0" applyFont="1" applyBorder="1" applyAlignment="1" applyProtection="1">
      <alignment horizontal="left"/>
      <protection locked="0"/>
    </xf>
    <xf numFmtId="0" fontId="9" fillId="0" borderId="72" xfId="0" applyFont="1" applyBorder="1" applyAlignment="1" applyProtection="1">
      <alignment horizontal="center"/>
      <protection locked="0"/>
    </xf>
    <xf numFmtId="0" fontId="9" fillId="0" borderId="150" xfId="0" applyFont="1" applyBorder="1" applyAlignment="1" applyProtection="1">
      <alignment horizontal="center"/>
      <protection locked="0"/>
    </xf>
    <xf numFmtId="0" fontId="9" fillId="0" borderId="76" xfId="0" applyFont="1" applyBorder="1" applyAlignment="1" applyProtection="1">
      <alignment horizontal="left"/>
      <protection locked="0"/>
    </xf>
    <xf numFmtId="0" fontId="9" fillId="0" borderId="36" xfId="0" applyFont="1" applyBorder="1" applyAlignment="1" applyProtection="1">
      <alignment horizontal="left"/>
      <protection locked="0"/>
    </xf>
    <xf numFmtId="0" fontId="9" fillId="0" borderId="153" xfId="0" applyFont="1" applyBorder="1" applyAlignment="1" applyProtection="1">
      <alignment horizontal="left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32" xfId="0" applyBorder="1" applyAlignment="1" applyProtection="1">
      <alignment horizontal="center" vertical="center"/>
      <protection locked="0"/>
    </xf>
    <xf numFmtId="0" fontId="4" fillId="3" borderId="84" xfId="0" applyNumberFormat="1" applyFont="1" applyFill="1" applyBorder="1" applyAlignment="1" applyProtection="1">
      <alignment horizontal="center" vertical="center"/>
      <protection locked="0"/>
    </xf>
    <xf numFmtId="0" fontId="4" fillId="3" borderId="11" xfId="0" applyNumberFormat="1" applyFont="1" applyFill="1" applyBorder="1" applyAlignment="1" applyProtection="1">
      <alignment horizontal="center" vertical="center"/>
      <protection locked="0"/>
    </xf>
    <xf numFmtId="0" fontId="0" fillId="0" borderId="147" xfId="0" applyBorder="1" applyAlignment="1" applyProtection="1">
      <alignment horizontal="center" vertical="center"/>
      <protection locked="0"/>
    </xf>
    <xf numFmtId="0" fontId="0" fillId="0" borderId="45" xfId="0" applyBorder="1" applyAlignment="1" applyProtection="1">
      <alignment horizontal="center" vertical="center"/>
      <protection locked="0"/>
    </xf>
    <xf numFmtId="0" fontId="0" fillId="0" borderId="73" xfId="0" applyBorder="1" applyAlignment="1" applyProtection="1">
      <alignment horizontal="center" vertical="center"/>
      <protection locked="0"/>
    </xf>
    <xf numFmtId="0" fontId="0" fillId="0" borderId="126" xfId="0" applyBorder="1" applyAlignment="1" applyProtection="1">
      <alignment horizontal="center" vertical="center"/>
      <protection locked="0"/>
    </xf>
    <xf numFmtId="0" fontId="0" fillId="0" borderId="36" xfId="0" applyBorder="1" applyAlignment="1" applyProtection="1">
      <alignment horizontal="center" vertical="center"/>
      <protection locked="0"/>
    </xf>
    <xf numFmtId="0" fontId="0" fillId="0" borderId="77" xfId="0" applyBorder="1" applyAlignment="1" applyProtection="1">
      <alignment horizontal="center" vertical="center"/>
      <protection locked="0"/>
    </xf>
    <xf numFmtId="0" fontId="0" fillId="3" borderId="22" xfId="0" applyFill="1" applyBorder="1" applyAlignment="1" applyProtection="1">
      <alignment horizontal="center" vertical="center"/>
      <protection locked="0"/>
    </xf>
    <xf numFmtId="0" fontId="0" fillId="3" borderId="6" xfId="0" applyFill="1" applyBorder="1" applyAlignment="1" applyProtection="1">
      <alignment horizontal="center" vertical="center"/>
      <protection locked="0"/>
    </xf>
    <xf numFmtId="0" fontId="0" fillId="3" borderId="29" xfId="0" applyFill="1" applyBorder="1" applyAlignment="1" applyProtection="1">
      <alignment horizontal="center" vertical="center"/>
      <protection locked="0"/>
    </xf>
    <xf numFmtId="0" fontId="35" fillId="3" borderId="129" xfId="0" applyFont="1" applyFill="1" applyBorder="1" applyAlignment="1" applyProtection="1">
      <alignment horizontal="center" vertical="center"/>
      <protection locked="0"/>
    </xf>
    <xf numFmtId="0" fontId="35" fillId="3" borderId="17" xfId="0" applyFont="1" applyFill="1" applyBorder="1" applyAlignment="1" applyProtection="1">
      <alignment horizontal="center" vertical="center"/>
      <protection locked="0"/>
    </xf>
    <xf numFmtId="0" fontId="35" fillId="3" borderId="18" xfId="0" applyFont="1" applyFill="1" applyBorder="1" applyAlignment="1" applyProtection="1">
      <alignment horizontal="center" vertical="center"/>
      <protection locked="0"/>
    </xf>
    <xf numFmtId="0" fontId="35" fillId="3" borderId="16" xfId="0" applyFont="1" applyFill="1" applyBorder="1" applyAlignment="1" applyProtection="1">
      <alignment horizontal="center" vertical="center"/>
      <protection locked="0"/>
    </xf>
    <xf numFmtId="0" fontId="0" fillId="0" borderId="0" xfId="0" applyFill="1" applyBorder="1" applyAlignment="1">
      <alignment textRotation="90"/>
    </xf>
    <xf numFmtId="0" fontId="12" fillId="0" borderId="137" xfId="0" applyFont="1" applyBorder="1" applyAlignment="1" applyProtection="1">
      <alignment horizontal="center" vertical="center"/>
      <protection locked="0"/>
    </xf>
    <xf numFmtId="0" fontId="12" fillId="0" borderId="9" xfId="0" applyFont="1" applyBorder="1" applyAlignment="1" applyProtection="1">
      <alignment horizontal="center" vertical="center"/>
      <protection locked="0"/>
    </xf>
    <xf numFmtId="0" fontId="12" fillId="0" borderId="15" xfId="0" applyFont="1" applyBorder="1" applyAlignment="1" applyProtection="1">
      <alignment horizontal="center" vertical="center"/>
      <protection locked="0"/>
    </xf>
    <xf numFmtId="165" fontId="18" fillId="0" borderId="14" xfId="0" applyNumberFormat="1" applyFont="1" applyBorder="1" applyAlignment="1" applyProtection="1">
      <alignment horizontal="right" vertical="center"/>
      <protection locked="0"/>
    </xf>
    <xf numFmtId="165" fontId="18" fillId="0" borderId="9" xfId="0" applyNumberFormat="1" applyFont="1" applyBorder="1" applyAlignment="1" applyProtection="1">
      <alignment horizontal="right" vertical="center"/>
      <protection locked="0"/>
    </xf>
    <xf numFmtId="165" fontId="18" fillId="0" borderId="9" xfId="0" applyNumberFormat="1" applyFont="1" applyBorder="1" applyAlignment="1" applyProtection="1">
      <alignment horizontal="left" vertical="center"/>
      <protection locked="0"/>
    </xf>
    <xf numFmtId="165" fontId="18" fillId="0" borderId="15" xfId="0" applyNumberFormat="1" applyFont="1" applyBorder="1" applyAlignment="1" applyProtection="1">
      <alignment horizontal="left" vertical="center"/>
      <protection locked="0"/>
    </xf>
    <xf numFmtId="0" fontId="9" fillId="0" borderId="9" xfId="0" applyFont="1" applyBorder="1" applyAlignment="1" applyProtection="1">
      <alignment vertical="center"/>
      <protection locked="0"/>
    </xf>
    <xf numFmtId="0" fontId="12" fillId="0" borderId="31" xfId="0" applyFont="1" applyBorder="1" applyAlignment="1" applyProtection="1">
      <alignment horizontal="center" vertical="center"/>
      <protection locked="0"/>
    </xf>
    <xf numFmtId="0" fontId="10" fillId="0" borderId="4" xfId="0" applyFont="1" applyBorder="1" applyAlignment="1" applyProtection="1">
      <alignment horizontal="center"/>
      <protection locked="0"/>
    </xf>
    <xf numFmtId="0" fontId="11" fillId="0" borderId="132" xfId="0" applyFont="1" applyBorder="1" applyAlignment="1" applyProtection="1">
      <alignment horizontal="center"/>
      <protection locked="0"/>
    </xf>
    <xf numFmtId="0" fontId="11" fillId="0" borderId="113" xfId="0" applyFont="1" applyBorder="1" applyAlignment="1" applyProtection="1">
      <alignment horizontal="center"/>
      <protection locked="0"/>
    </xf>
    <xf numFmtId="0" fontId="11" fillId="0" borderId="154" xfId="0" applyFont="1" applyBorder="1" applyAlignment="1" applyProtection="1">
      <alignment horizontal="center"/>
      <protection locked="0"/>
    </xf>
    <xf numFmtId="0" fontId="33" fillId="3" borderId="44" xfId="0" applyFont="1" applyFill="1" applyBorder="1" applyAlignment="1" applyProtection="1">
      <alignment horizontal="center" vertical="center"/>
      <protection locked="0"/>
    </xf>
    <xf numFmtId="0" fontId="33" fillId="3" borderId="124" xfId="0" applyFont="1" applyFill="1" applyBorder="1" applyAlignment="1" applyProtection="1">
      <alignment horizontal="center" vertical="center"/>
      <protection locked="0"/>
    </xf>
    <xf numFmtId="165" fontId="9" fillId="0" borderId="148" xfId="0" applyNumberFormat="1" applyFont="1" applyBorder="1" applyAlignment="1" applyProtection="1">
      <alignment horizontal="left"/>
      <protection locked="0"/>
    </xf>
    <xf numFmtId="165" fontId="9" fillId="0" borderId="1" xfId="0" applyNumberFormat="1" applyFont="1" applyBorder="1" applyAlignment="1" applyProtection="1">
      <alignment horizontal="left"/>
      <protection locked="0"/>
    </xf>
    <xf numFmtId="165" fontId="9" fillId="0" borderId="2" xfId="0" applyNumberFormat="1" applyFont="1" applyBorder="1" applyAlignment="1" applyProtection="1">
      <alignment horizontal="left"/>
      <protection locked="0"/>
    </xf>
    <xf numFmtId="0" fontId="9" fillId="0" borderId="96" xfId="0" applyFont="1" applyBorder="1" applyAlignment="1" applyProtection="1">
      <alignment horizontal="left"/>
      <protection locked="0"/>
    </xf>
    <xf numFmtId="0" fontId="9" fillId="0" borderId="155" xfId="0" applyFont="1" applyBorder="1" applyAlignment="1" applyProtection="1">
      <alignment horizontal="left"/>
      <protection locked="0"/>
    </xf>
    <xf numFmtId="0" fontId="9" fillId="0" borderId="156" xfId="0" applyFont="1" applyBorder="1" applyAlignment="1" applyProtection="1">
      <alignment horizontal="left"/>
      <protection locked="0"/>
    </xf>
    <xf numFmtId="20" fontId="9" fillId="0" borderId="28" xfId="0" applyNumberFormat="1" applyFont="1" applyBorder="1" applyAlignment="1" applyProtection="1">
      <alignment horizontal="center"/>
      <protection locked="0"/>
    </xf>
    <xf numFmtId="20" fontId="9" fillId="0" borderId="6" xfId="0" applyNumberFormat="1" applyFont="1" applyBorder="1" applyAlignment="1" applyProtection="1">
      <alignment horizontal="center"/>
      <protection locked="0"/>
    </xf>
    <xf numFmtId="0" fontId="9" fillId="0" borderId="28" xfId="0" applyFont="1" applyBorder="1" applyAlignment="1" applyProtection="1">
      <alignment horizontal="center"/>
      <protection locked="0"/>
    </xf>
    <xf numFmtId="0" fontId="9" fillId="0" borderId="6" xfId="0" applyFont="1" applyBorder="1" applyAlignment="1" applyProtection="1">
      <alignment horizontal="center"/>
      <protection locked="0"/>
    </xf>
    <xf numFmtId="0" fontId="9" fillId="0" borderId="21" xfId="0" applyFont="1" applyBorder="1" applyAlignment="1" applyProtection="1">
      <alignment horizontal="center"/>
      <protection locked="0"/>
    </xf>
    <xf numFmtId="0" fontId="9" fillId="0" borderId="28" xfId="0" applyNumberFormat="1" applyFont="1" applyBorder="1" applyAlignment="1" applyProtection="1">
      <alignment horizontal="center"/>
      <protection locked="0"/>
    </xf>
    <xf numFmtId="0" fontId="9" fillId="0" borderId="6" xfId="0" applyNumberFormat="1" applyFont="1" applyBorder="1" applyAlignment="1" applyProtection="1">
      <alignment horizontal="center"/>
      <protection locked="0"/>
    </xf>
    <xf numFmtId="0" fontId="9" fillId="0" borderId="148" xfId="0" applyFont="1" applyBorder="1" applyAlignment="1" applyProtection="1">
      <alignment horizontal="center"/>
      <protection locked="0"/>
    </xf>
    <xf numFmtId="0" fontId="9" fillId="0" borderId="1" xfId="0" applyFont="1" applyBorder="1" applyAlignment="1" applyProtection="1">
      <alignment horizontal="center"/>
      <protection locked="0"/>
    </xf>
    <xf numFmtId="0" fontId="9" fillId="0" borderId="32" xfId="0" applyFont="1" applyBorder="1" applyAlignment="1" applyProtection="1">
      <alignment horizontal="center"/>
      <protection locked="0"/>
    </xf>
    <xf numFmtId="0" fontId="0" fillId="0" borderId="76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129" xfId="0" applyBorder="1" applyAlignment="1" applyProtection="1">
      <alignment horizontal="center" vertical="center"/>
      <protection locked="0"/>
    </xf>
    <xf numFmtId="0" fontId="0" fillId="0" borderId="17" xfId="0" applyBorder="1" applyAlignment="1" applyProtection="1">
      <alignment horizontal="center" vertical="center"/>
      <protection locked="0"/>
    </xf>
    <xf numFmtId="0" fontId="0" fillId="0" borderId="149" xfId="0" applyBorder="1" applyAlignment="1" applyProtection="1">
      <alignment horizontal="center" vertical="center"/>
      <protection locked="0"/>
    </xf>
    <xf numFmtId="0" fontId="0" fillId="0" borderId="22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29" xfId="0" applyBorder="1" applyAlignment="1" applyProtection="1">
      <alignment horizontal="center" vertical="center"/>
      <protection locked="0"/>
    </xf>
    <xf numFmtId="0" fontId="0" fillId="0" borderId="79" xfId="0" applyBorder="1" applyAlignment="1" applyProtection="1">
      <alignment horizontal="center" vertical="center"/>
      <protection locked="0"/>
    </xf>
    <xf numFmtId="0" fontId="0" fillId="0" borderId="39" xfId="0" applyBorder="1" applyAlignment="1" applyProtection="1">
      <alignment horizontal="center" vertical="center"/>
      <protection locked="0"/>
    </xf>
    <xf numFmtId="0" fontId="0" fillId="0" borderId="151" xfId="0" applyBorder="1" applyAlignment="1" applyProtection="1">
      <alignment horizontal="center" vertical="center"/>
      <protection locked="0"/>
    </xf>
    <xf numFmtId="0" fontId="38" fillId="0" borderId="157" xfId="0" applyFont="1" applyFill="1" applyBorder="1" applyAlignment="1" applyProtection="1">
      <alignment horizontal="center" vertical="center"/>
      <protection locked="0"/>
    </xf>
    <xf numFmtId="0" fontId="38" fillId="0" borderId="158" xfId="0" applyFont="1" applyFill="1" applyBorder="1" applyAlignment="1" applyProtection="1">
      <alignment horizontal="center" vertical="center"/>
      <protection locked="0"/>
    </xf>
    <xf numFmtId="0" fontId="38" fillId="0" borderId="159" xfId="0" applyFont="1" applyFill="1" applyBorder="1" applyAlignment="1" applyProtection="1">
      <alignment horizontal="center" vertical="center"/>
      <protection locked="0"/>
    </xf>
    <xf numFmtId="0" fontId="0" fillId="0" borderId="34" xfId="0" applyBorder="1" applyAlignment="1" applyProtection="1">
      <alignment horizontal="center" vertical="center"/>
      <protection locked="0"/>
    </xf>
    <xf numFmtId="0" fontId="39" fillId="0" borderId="7" xfId="0" applyFont="1" applyFill="1" applyBorder="1" applyAlignment="1" applyProtection="1">
      <alignment horizontal="center" vertical="center"/>
      <protection locked="0"/>
    </xf>
    <xf numFmtId="0" fontId="39" fillId="0" borderId="8" xfId="0" applyFont="1" applyFill="1" applyBorder="1" applyAlignment="1" applyProtection="1">
      <alignment horizontal="center" vertical="center"/>
      <protection locked="0"/>
    </xf>
    <xf numFmtId="0" fontId="39" fillId="0" borderId="33" xfId="0" applyFont="1" applyFill="1" applyBorder="1" applyAlignment="1" applyProtection="1">
      <alignment horizontal="center" vertical="center"/>
      <protection locked="0"/>
    </xf>
    <xf numFmtId="0" fontId="9" fillId="0" borderId="5" xfId="0" applyFont="1" applyBorder="1" applyAlignment="1" applyProtection="1">
      <alignment horizontal="center" vertical="center"/>
      <protection locked="0"/>
    </xf>
    <xf numFmtId="0" fontId="9" fillId="0" borderId="6" xfId="0" applyFont="1" applyBorder="1" applyAlignment="1" applyProtection="1">
      <alignment horizontal="center" vertical="center"/>
      <protection locked="0"/>
    </xf>
    <xf numFmtId="0" fontId="9" fillId="0" borderId="21" xfId="0" applyFont="1" applyBorder="1" applyAlignment="1" applyProtection="1">
      <alignment horizontal="center" vertical="center"/>
      <protection locked="0"/>
    </xf>
    <xf numFmtId="0" fontId="9" fillId="0" borderId="22" xfId="0" applyFont="1" applyBorder="1" applyAlignment="1" applyProtection="1">
      <alignment horizontal="center" vertical="center"/>
      <protection locked="0"/>
    </xf>
    <xf numFmtId="0" fontId="9" fillId="0" borderId="29" xfId="0" applyFont="1" applyBorder="1" applyAlignment="1" applyProtection="1">
      <alignment horizontal="center" vertical="center"/>
      <protection locked="0"/>
    </xf>
    <xf numFmtId="0" fontId="9" fillId="0" borderId="28" xfId="0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9" fillId="0" borderId="19" xfId="0" applyFont="1" applyBorder="1" applyAlignment="1" applyProtection="1">
      <alignment horizontal="center" vertical="center"/>
      <protection locked="0"/>
    </xf>
    <xf numFmtId="0" fontId="25" fillId="3" borderId="160" xfId="0" applyNumberFormat="1" applyFont="1" applyFill="1" applyBorder="1" applyAlignment="1" applyProtection="1">
      <alignment horizontal="center" vertical="center"/>
      <protection locked="0"/>
    </xf>
    <xf numFmtId="0" fontId="25" fillId="3" borderId="47" xfId="0" applyNumberFormat="1" applyFont="1" applyFill="1" applyBorder="1" applyAlignment="1" applyProtection="1">
      <alignment horizontal="center" vertical="center"/>
      <protection locked="0"/>
    </xf>
    <xf numFmtId="0" fontId="25" fillId="3" borderId="161" xfId="0" applyNumberFormat="1" applyFont="1" applyFill="1" applyBorder="1" applyAlignment="1" applyProtection="1">
      <alignment horizontal="center" vertical="center"/>
      <protection locked="0"/>
    </xf>
    <xf numFmtId="0" fontId="9" fillId="0" borderId="0" xfId="0" applyFont="1" applyAlignment="1">
      <alignment horizontal="center"/>
    </xf>
  </cellXfs>
  <cellStyles count="3">
    <cellStyle name="Currency" xfId="2" builtinId="4"/>
    <cellStyle name="Euro" xfId="1"/>
    <cellStyle name="Normal" xfId="0" builtinId="0"/>
  </cellStyles>
  <dxfs count="8">
    <dxf>
      <font>
        <condense val="0"/>
        <extend val="0"/>
        <color indexed="10"/>
      </font>
      <fill>
        <patternFill>
          <bgColor indexed="13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ndense val="0"/>
        <extend val="0"/>
        <color indexed="10"/>
      </font>
      <fill>
        <patternFill>
          <bgColor indexed="13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ndense val="0"/>
        <extend val="0"/>
        <color indexed="10"/>
      </font>
      <fill>
        <patternFill>
          <bgColor indexed="13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ndense val="0"/>
        <extend val="0"/>
        <color indexed="10"/>
      </font>
      <fill>
        <patternFill>
          <bgColor indexed="13"/>
        </patternFill>
      </fill>
    </dxf>
    <dxf>
      <font>
        <color rgb="FFFF0000"/>
      </font>
      <fill>
        <patternFill patternType="solid"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800100</xdr:colOff>
      <xdr:row>0</xdr:row>
      <xdr:rowOff>28575</xdr:rowOff>
    </xdr:from>
    <xdr:to>
      <xdr:col>21</xdr:col>
      <xdr:colOff>561975</xdr:colOff>
      <xdr:row>3</xdr:row>
      <xdr:rowOff>95250</xdr:rowOff>
    </xdr:to>
    <xdr:pic>
      <xdr:nvPicPr>
        <xdr:cNvPr id="7390" name="Picture 1">
          <a:extLst>
            <a:ext uri="{FF2B5EF4-FFF2-40B4-BE49-F238E27FC236}">
              <a16:creationId xmlns:a16="http://schemas.microsoft.com/office/drawing/2014/main" id="{00000000-0008-0000-0100-0000DE1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77350" y="28575"/>
          <a:ext cx="161925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18</xdr:col>
      <xdr:colOff>800100</xdr:colOff>
      <xdr:row>0</xdr:row>
      <xdr:rowOff>28575</xdr:rowOff>
    </xdr:from>
    <xdr:to>
      <xdr:col>21</xdr:col>
      <xdr:colOff>561975</xdr:colOff>
      <xdr:row>3</xdr:row>
      <xdr:rowOff>95250</xdr:rowOff>
    </xdr:to>
    <xdr:pic>
      <xdr:nvPicPr>
        <xdr:cNvPr id="7391" name="Picture 1">
          <a:extLst>
            <a:ext uri="{FF2B5EF4-FFF2-40B4-BE49-F238E27FC236}">
              <a16:creationId xmlns:a16="http://schemas.microsoft.com/office/drawing/2014/main" id="{00000000-0008-0000-0100-0000DF1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77350" y="28575"/>
          <a:ext cx="161925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104775</xdr:rowOff>
    </xdr:from>
    <xdr:to>
      <xdr:col>5</xdr:col>
      <xdr:colOff>28575</xdr:colOff>
      <xdr:row>4</xdr:row>
      <xdr:rowOff>57150</xdr:rowOff>
    </xdr:to>
    <xdr:pic>
      <xdr:nvPicPr>
        <xdr:cNvPr id="2360" name="Picture 5">
          <a:extLst>
            <a:ext uri="{FF2B5EF4-FFF2-40B4-BE49-F238E27FC236}">
              <a16:creationId xmlns:a16="http://schemas.microsoft.com/office/drawing/2014/main" id="{00000000-0008-0000-0300-000038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04775"/>
          <a:ext cx="2009775" cy="1095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37</xdr:col>
      <xdr:colOff>295275</xdr:colOff>
      <xdr:row>0</xdr:row>
      <xdr:rowOff>76200</xdr:rowOff>
    </xdr:from>
    <xdr:to>
      <xdr:col>49</xdr:col>
      <xdr:colOff>1200150</xdr:colOff>
      <xdr:row>4</xdr:row>
      <xdr:rowOff>28575</xdr:rowOff>
    </xdr:to>
    <xdr:pic>
      <xdr:nvPicPr>
        <xdr:cNvPr id="2361" name="Picture 7">
          <a:extLst>
            <a:ext uri="{FF2B5EF4-FFF2-40B4-BE49-F238E27FC236}">
              <a16:creationId xmlns:a16="http://schemas.microsoft.com/office/drawing/2014/main" id="{00000000-0008-0000-0300-000039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20200" y="76200"/>
          <a:ext cx="2105025" cy="1095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76200</xdr:colOff>
      <xdr:row>0</xdr:row>
      <xdr:rowOff>95250</xdr:rowOff>
    </xdr:from>
    <xdr:to>
      <xdr:col>49</xdr:col>
      <xdr:colOff>752475</xdr:colOff>
      <xdr:row>4</xdr:row>
      <xdr:rowOff>47625</xdr:rowOff>
    </xdr:to>
    <xdr:pic>
      <xdr:nvPicPr>
        <xdr:cNvPr id="3381" name="Picture 3">
          <a:extLst>
            <a:ext uri="{FF2B5EF4-FFF2-40B4-BE49-F238E27FC236}">
              <a16:creationId xmlns:a16="http://schemas.microsoft.com/office/drawing/2014/main" id="{00000000-0008-0000-0400-0000350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20125" y="95250"/>
          <a:ext cx="2714625" cy="1095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47625</xdr:colOff>
      <xdr:row>0</xdr:row>
      <xdr:rowOff>47625</xdr:rowOff>
    </xdr:from>
    <xdr:to>
      <xdr:col>6</xdr:col>
      <xdr:colOff>19050</xdr:colOff>
      <xdr:row>4</xdr:row>
      <xdr:rowOff>0</xdr:rowOff>
    </xdr:to>
    <xdr:pic>
      <xdr:nvPicPr>
        <xdr:cNvPr id="3382" name="Picture 4">
          <a:extLst>
            <a:ext uri="{FF2B5EF4-FFF2-40B4-BE49-F238E27FC236}">
              <a16:creationId xmlns:a16="http://schemas.microsoft.com/office/drawing/2014/main" id="{00000000-0008-0000-0400-0000360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47625"/>
          <a:ext cx="2057400" cy="1095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266700</xdr:colOff>
      <xdr:row>0</xdr:row>
      <xdr:rowOff>95250</xdr:rowOff>
    </xdr:from>
    <xdr:to>
      <xdr:col>49</xdr:col>
      <xdr:colOff>752475</xdr:colOff>
      <xdr:row>4</xdr:row>
      <xdr:rowOff>47625</xdr:rowOff>
    </xdr:to>
    <xdr:pic>
      <xdr:nvPicPr>
        <xdr:cNvPr id="4424" name="Picture 3">
          <a:extLst>
            <a:ext uri="{FF2B5EF4-FFF2-40B4-BE49-F238E27FC236}">
              <a16:creationId xmlns:a16="http://schemas.microsoft.com/office/drawing/2014/main" id="{00000000-0008-0000-0500-0000481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24925" y="95250"/>
          <a:ext cx="2409825" cy="1095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47625</xdr:colOff>
      <xdr:row>0</xdr:row>
      <xdr:rowOff>47625</xdr:rowOff>
    </xdr:from>
    <xdr:to>
      <xdr:col>6</xdr:col>
      <xdr:colOff>19050</xdr:colOff>
      <xdr:row>4</xdr:row>
      <xdr:rowOff>0</xdr:rowOff>
    </xdr:to>
    <xdr:pic>
      <xdr:nvPicPr>
        <xdr:cNvPr id="4425" name="Picture 4">
          <a:extLst>
            <a:ext uri="{FF2B5EF4-FFF2-40B4-BE49-F238E27FC236}">
              <a16:creationId xmlns:a16="http://schemas.microsoft.com/office/drawing/2014/main" id="{00000000-0008-0000-0500-0000491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47625"/>
          <a:ext cx="2057400" cy="1095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266700</xdr:colOff>
      <xdr:row>0</xdr:row>
      <xdr:rowOff>95250</xdr:rowOff>
    </xdr:from>
    <xdr:to>
      <xdr:col>49</xdr:col>
      <xdr:colOff>752475</xdr:colOff>
      <xdr:row>4</xdr:row>
      <xdr:rowOff>47625</xdr:rowOff>
    </xdr:to>
    <xdr:pic>
      <xdr:nvPicPr>
        <xdr:cNvPr id="6456" name="Picture 3">
          <a:extLst>
            <a:ext uri="{FF2B5EF4-FFF2-40B4-BE49-F238E27FC236}">
              <a16:creationId xmlns:a16="http://schemas.microsoft.com/office/drawing/2014/main" id="{00000000-0008-0000-0600-0000381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24925" y="95250"/>
          <a:ext cx="2409825" cy="1095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47625</xdr:colOff>
      <xdr:row>0</xdr:row>
      <xdr:rowOff>47625</xdr:rowOff>
    </xdr:from>
    <xdr:to>
      <xdr:col>6</xdr:col>
      <xdr:colOff>19050</xdr:colOff>
      <xdr:row>4</xdr:row>
      <xdr:rowOff>0</xdr:rowOff>
    </xdr:to>
    <xdr:pic>
      <xdr:nvPicPr>
        <xdr:cNvPr id="6457" name="Picture 4">
          <a:extLst>
            <a:ext uri="{FF2B5EF4-FFF2-40B4-BE49-F238E27FC236}">
              <a16:creationId xmlns:a16="http://schemas.microsoft.com/office/drawing/2014/main" id="{00000000-0008-0000-0600-0000391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47625"/>
          <a:ext cx="2057400" cy="1095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133350</xdr:colOff>
      <xdr:row>0</xdr:row>
      <xdr:rowOff>47625</xdr:rowOff>
    </xdr:from>
    <xdr:to>
      <xdr:col>34</xdr:col>
      <xdr:colOff>219075</xdr:colOff>
      <xdr:row>2</xdr:row>
      <xdr:rowOff>0</xdr:rowOff>
    </xdr:to>
    <xdr:pic>
      <xdr:nvPicPr>
        <xdr:cNvPr id="14979" name="Picture 6">
          <a:extLst>
            <a:ext uri="{FF2B5EF4-FFF2-40B4-BE49-F238E27FC236}">
              <a16:creationId xmlns:a16="http://schemas.microsoft.com/office/drawing/2014/main" id="{00000000-0008-0000-0700-0000833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9900" y="47625"/>
          <a:ext cx="132397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28575</xdr:rowOff>
    </xdr:from>
    <xdr:to>
      <xdr:col>6</xdr:col>
      <xdr:colOff>85725</xdr:colOff>
      <xdr:row>1</xdr:row>
      <xdr:rowOff>361950</xdr:rowOff>
    </xdr:to>
    <xdr:pic>
      <xdr:nvPicPr>
        <xdr:cNvPr id="14980" name="Picture 6">
          <a:extLst>
            <a:ext uri="{FF2B5EF4-FFF2-40B4-BE49-F238E27FC236}">
              <a16:creationId xmlns:a16="http://schemas.microsoft.com/office/drawing/2014/main" id="{00000000-0008-0000-0700-0000843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575"/>
          <a:ext cx="132397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29</xdr:col>
      <xdr:colOff>133350</xdr:colOff>
      <xdr:row>0</xdr:row>
      <xdr:rowOff>47625</xdr:rowOff>
    </xdr:from>
    <xdr:to>
      <xdr:col>34</xdr:col>
      <xdr:colOff>219075</xdr:colOff>
      <xdr:row>2</xdr:row>
      <xdr:rowOff>0</xdr:rowOff>
    </xdr:to>
    <xdr:pic>
      <xdr:nvPicPr>
        <xdr:cNvPr id="14985" name="Picture 6">
          <a:extLst>
            <a:ext uri="{FF2B5EF4-FFF2-40B4-BE49-F238E27FC236}">
              <a16:creationId xmlns:a16="http://schemas.microsoft.com/office/drawing/2014/main" id="{00000000-0008-0000-0700-0000893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9900" y="47625"/>
          <a:ext cx="132397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28575</xdr:rowOff>
    </xdr:from>
    <xdr:to>
      <xdr:col>6</xdr:col>
      <xdr:colOff>85725</xdr:colOff>
      <xdr:row>1</xdr:row>
      <xdr:rowOff>361950</xdr:rowOff>
    </xdr:to>
    <xdr:pic>
      <xdr:nvPicPr>
        <xdr:cNvPr id="14986" name="Picture 6">
          <a:extLst>
            <a:ext uri="{FF2B5EF4-FFF2-40B4-BE49-F238E27FC236}">
              <a16:creationId xmlns:a16="http://schemas.microsoft.com/office/drawing/2014/main" id="{00000000-0008-0000-0700-00008A3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575"/>
          <a:ext cx="132397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29</xdr:col>
      <xdr:colOff>133350</xdr:colOff>
      <xdr:row>0</xdr:row>
      <xdr:rowOff>47625</xdr:rowOff>
    </xdr:from>
    <xdr:to>
      <xdr:col>34</xdr:col>
      <xdr:colOff>219075</xdr:colOff>
      <xdr:row>2</xdr:row>
      <xdr:rowOff>0</xdr:rowOff>
    </xdr:to>
    <xdr:pic>
      <xdr:nvPicPr>
        <xdr:cNvPr id="14991" name="Picture 6">
          <a:extLst>
            <a:ext uri="{FF2B5EF4-FFF2-40B4-BE49-F238E27FC236}">
              <a16:creationId xmlns:a16="http://schemas.microsoft.com/office/drawing/2014/main" id="{00000000-0008-0000-0700-00008F3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9900" y="47625"/>
          <a:ext cx="132397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28575</xdr:rowOff>
    </xdr:from>
    <xdr:to>
      <xdr:col>6</xdr:col>
      <xdr:colOff>85725</xdr:colOff>
      <xdr:row>1</xdr:row>
      <xdr:rowOff>361950</xdr:rowOff>
    </xdr:to>
    <xdr:pic>
      <xdr:nvPicPr>
        <xdr:cNvPr id="14992" name="Picture 6">
          <a:extLst>
            <a:ext uri="{FF2B5EF4-FFF2-40B4-BE49-F238E27FC236}">
              <a16:creationId xmlns:a16="http://schemas.microsoft.com/office/drawing/2014/main" id="{00000000-0008-0000-0700-0000903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575"/>
          <a:ext cx="132397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581025</xdr:colOff>
      <xdr:row>5</xdr:row>
      <xdr:rowOff>85725</xdr:rowOff>
    </xdr:to>
    <xdr:pic>
      <xdr:nvPicPr>
        <xdr:cNvPr id="11391" name="Bild 1">
          <a:extLst>
            <a:ext uri="{FF2B5EF4-FFF2-40B4-BE49-F238E27FC236}">
              <a16:creationId xmlns:a16="http://schemas.microsoft.com/office/drawing/2014/main" id="{00000000-0008-0000-0B00-00007F2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067175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4"/>
  <sheetViews>
    <sheetView tabSelected="1" topLeftCell="A17" workbookViewId="0">
      <selection activeCell="M9" sqref="M9"/>
    </sheetView>
  </sheetViews>
  <sheetFormatPr defaultRowHeight="12.75"/>
  <cols>
    <col min="1" max="1" width="3.5703125" customWidth="1"/>
    <col min="2" max="2" width="6.140625" customWidth="1"/>
    <col min="3" max="3" width="2.140625" customWidth="1"/>
    <col min="4" max="4" width="16.85546875" customWidth="1"/>
    <col min="5" max="5" width="1.7109375" customWidth="1"/>
    <col min="6" max="6" width="11.42578125" customWidth="1"/>
    <col min="7" max="7" width="4.42578125" customWidth="1"/>
    <col min="8" max="8" width="2.85546875" customWidth="1"/>
    <col min="9" max="9" width="16.85546875" customWidth="1"/>
    <col min="10" max="10" width="3" customWidth="1"/>
    <col min="11" max="11" width="11.42578125" customWidth="1"/>
    <col min="12" max="12" width="5.42578125" customWidth="1"/>
    <col min="13" max="13" width="3.140625" customWidth="1"/>
    <col min="14" max="14" width="16.7109375" customWidth="1"/>
    <col min="15" max="15" width="2.28515625" customWidth="1"/>
    <col min="16" max="16" width="11.42578125" customWidth="1"/>
    <col min="17" max="17" width="5" customWidth="1"/>
    <col min="18" max="18" width="2.7109375" customWidth="1"/>
    <col min="19" max="19" width="17.85546875" customWidth="1"/>
    <col min="20" max="20" width="2.42578125" customWidth="1"/>
    <col min="21" max="21" width="11.42578125" customWidth="1"/>
    <col min="22" max="22" width="4.5703125" customWidth="1"/>
    <col min="23" max="256" width="11.42578125" customWidth="1"/>
  </cols>
  <sheetData>
    <row r="1" spans="1:22" ht="2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2"/>
    </row>
    <row r="2" spans="1:22">
      <c r="A2" s="3" t="s">
        <v>1</v>
      </c>
      <c r="F2" s="522">
        <v>42273</v>
      </c>
      <c r="G2" s="522"/>
      <c r="H2" s="360" t="s">
        <v>2</v>
      </c>
      <c r="I2" s="506">
        <f>F2+1</f>
        <v>42274</v>
      </c>
    </row>
    <row r="3" spans="1:22">
      <c r="A3" s="3" t="s">
        <v>3</v>
      </c>
      <c r="B3" s="3"/>
      <c r="C3" s="3"/>
      <c r="D3" s="3"/>
      <c r="E3" s="3"/>
      <c r="F3" s="3" t="s">
        <v>4</v>
      </c>
      <c r="G3" s="3"/>
      <c r="H3" s="3"/>
      <c r="I3" s="3"/>
      <c r="J3" s="3"/>
      <c r="K3" s="3"/>
      <c r="L3" s="3" t="s">
        <v>5</v>
      </c>
      <c r="M3" s="3"/>
      <c r="N3" s="3"/>
      <c r="O3" s="3"/>
      <c r="P3" s="3"/>
      <c r="Q3" s="3"/>
      <c r="R3" s="215"/>
      <c r="S3" s="215"/>
      <c r="T3" s="215"/>
      <c r="U3" s="215"/>
      <c r="V3" s="4"/>
    </row>
    <row r="4" spans="1:22">
      <c r="A4" s="3" t="s">
        <v>6</v>
      </c>
      <c r="B4" s="215"/>
      <c r="C4" s="215"/>
      <c r="D4" s="215"/>
      <c r="E4" s="215"/>
      <c r="F4" s="215"/>
      <c r="G4" s="215"/>
      <c r="H4" s="215"/>
      <c r="I4" s="215"/>
      <c r="J4" s="215"/>
      <c r="K4" s="215"/>
      <c r="L4" s="215"/>
      <c r="M4" s="215"/>
      <c r="N4" s="215"/>
      <c r="O4" s="215"/>
      <c r="P4" s="215"/>
      <c r="Q4" s="215"/>
      <c r="R4" s="215"/>
      <c r="S4" s="215"/>
      <c r="T4" s="215"/>
      <c r="U4" s="215"/>
      <c r="V4" s="215"/>
    </row>
    <row r="5" spans="1:22">
      <c r="A5" s="3"/>
      <c r="B5" s="3"/>
      <c r="C5" s="419"/>
      <c r="D5" s="420" t="s">
        <v>7</v>
      </c>
      <c r="E5" s="421"/>
      <c r="F5" s="422"/>
      <c r="G5" s="172" t="s">
        <v>8</v>
      </c>
      <c r="H5" s="423"/>
      <c r="I5" s="424" t="s">
        <v>9</v>
      </c>
      <c r="J5" s="425"/>
      <c r="K5" s="426"/>
      <c r="L5" s="173" t="s">
        <v>8</v>
      </c>
      <c r="M5" s="427"/>
      <c r="N5" s="428" t="s">
        <v>10</v>
      </c>
      <c r="O5" s="429"/>
      <c r="P5" s="430"/>
      <c r="Q5" s="174" t="s">
        <v>8</v>
      </c>
      <c r="R5" s="431"/>
      <c r="S5" s="432" t="s">
        <v>11</v>
      </c>
      <c r="T5" s="433"/>
      <c r="U5" s="434"/>
      <c r="V5" s="175" t="s">
        <v>8</v>
      </c>
    </row>
    <row r="6" spans="1:22">
      <c r="A6" s="215" t="s">
        <v>12</v>
      </c>
      <c r="B6" s="215"/>
      <c r="C6" s="209">
        <v>1</v>
      </c>
      <c r="D6" s="176" t="s">
        <v>13</v>
      </c>
      <c r="E6" s="177"/>
      <c r="F6" s="178" t="s">
        <v>14</v>
      </c>
      <c r="G6" s="178"/>
      <c r="H6" s="179">
        <v>7</v>
      </c>
      <c r="I6" s="180" t="s">
        <v>15</v>
      </c>
      <c r="J6" s="181"/>
      <c r="K6" s="182" t="s">
        <v>16</v>
      </c>
      <c r="L6" s="182"/>
      <c r="M6" s="183">
        <v>13</v>
      </c>
      <c r="N6" s="184" t="s">
        <v>17</v>
      </c>
      <c r="O6" s="185"/>
      <c r="P6" s="186" t="s">
        <v>18</v>
      </c>
      <c r="Q6" s="186"/>
      <c r="R6" s="187">
        <v>19</v>
      </c>
      <c r="S6" s="188" t="s">
        <v>19</v>
      </c>
      <c r="T6" s="189"/>
      <c r="U6" s="58" t="s">
        <v>20</v>
      </c>
      <c r="V6" s="190"/>
    </row>
    <row r="7" spans="1:22">
      <c r="A7" s="3" t="s">
        <v>21</v>
      </c>
      <c r="B7" s="3"/>
      <c r="C7" s="209">
        <v>2</v>
      </c>
      <c r="D7" s="191" t="s">
        <v>22</v>
      </c>
      <c r="E7" s="192"/>
      <c r="F7" s="178" t="s">
        <v>23</v>
      </c>
      <c r="G7" s="178"/>
      <c r="H7" s="179">
        <v>8</v>
      </c>
      <c r="I7" s="180" t="s">
        <v>24</v>
      </c>
      <c r="J7" s="181"/>
      <c r="K7" s="182" t="s">
        <v>25</v>
      </c>
      <c r="L7" s="182"/>
      <c r="M7" s="183">
        <v>14</v>
      </c>
      <c r="N7" s="184" t="s">
        <v>26</v>
      </c>
      <c r="O7" s="185"/>
      <c r="P7" s="186" t="s">
        <v>27</v>
      </c>
      <c r="Q7" s="186"/>
      <c r="R7" s="187">
        <v>20</v>
      </c>
      <c r="S7" s="188" t="s">
        <v>4</v>
      </c>
      <c r="T7" s="189"/>
      <c r="U7" s="417" t="s">
        <v>28</v>
      </c>
      <c r="V7" s="190"/>
    </row>
    <row r="8" spans="1:22">
      <c r="A8" s="215"/>
      <c r="B8" s="215"/>
      <c r="C8" s="209">
        <v>3</v>
      </c>
      <c r="D8" s="191" t="s">
        <v>29</v>
      </c>
      <c r="E8" s="192"/>
      <c r="F8" s="178" t="s">
        <v>30</v>
      </c>
      <c r="G8" s="178"/>
      <c r="H8" s="179">
        <v>9</v>
      </c>
      <c r="I8" s="180" t="s">
        <v>31</v>
      </c>
      <c r="J8" s="181"/>
      <c r="K8" s="182" t="s">
        <v>32</v>
      </c>
      <c r="L8" s="182"/>
      <c r="M8" s="183">
        <v>15</v>
      </c>
      <c r="N8" s="184" t="s">
        <v>33</v>
      </c>
      <c r="O8" s="185"/>
      <c r="P8" s="186" t="s">
        <v>34</v>
      </c>
      <c r="Q8" s="186"/>
      <c r="R8" s="187">
        <v>21</v>
      </c>
      <c r="S8" s="188" t="s">
        <v>35</v>
      </c>
      <c r="T8" s="189"/>
      <c r="U8" s="58" t="s">
        <v>36</v>
      </c>
      <c r="V8" s="190"/>
    </row>
    <row r="9" spans="1:22">
      <c r="A9" s="215"/>
      <c r="B9" s="215"/>
      <c r="C9" s="209">
        <v>4</v>
      </c>
      <c r="D9" s="191" t="s">
        <v>37</v>
      </c>
      <c r="E9" s="192"/>
      <c r="F9" s="178" t="s">
        <v>38</v>
      </c>
      <c r="G9" s="178"/>
      <c r="H9" s="179">
        <v>10</v>
      </c>
      <c r="I9" s="180" t="s">
        <v>39</v>
      </c>
      <c r="J9" s="181"/>
      <c r="K9" s="182" t="s">
        <v>40</v>
      </c>
      <c r="L9" s="182"/>
      <c r="M9" s="183">
        <v>16</v>
      </c>
      <c r="N9" s="184" t="s">
        <v>41</v>
      </c>
      <c r="O9" s="185"/>
      <c r="P9" s="186" t="s">
        <v>42</v>
      </c>
      <c r="Q9" s="186"/>
      <c r="R9" s="187">
        <v>22</v>
      </c>
      <c r="S9" s="188" t="s">
        <v>43</v>
      </c>
      <c r="T9" s="189"/>
      <c r="U9" s="58" t="s">
        <v>44</v>
      </c>
      <c r="V9" s="190"/>
    </row>
    <row r="10" spans="1:22">
      <c r="A10" s="435"/>
      <c r="B10" s="5">
        <v>1.7361111111111112E-2</v>
      </c>
      <c r="C10" s="209">
        <v>5</v>
      </c>
      <c r="D10" s="191" t="s">
        <v>45</v>
      </c>
      <c r="E10" s="192"/>
      <c r="F10" s="178" t="s">
        <v>46</v>
      </c>
      <c r="G10" s="178"/>
      <c r="H10" s="179">
        <v>11</v>
      </c>
      <c r="I10" s="180" t="s">
        <v>47</v>
      </c>
      <c r="J10" s="181"/>
      <c r="K10" s="182" t="s">
        <v>48</v>
      </c>
      <c r="L10" s="182"/>
      <c r="M10" s="183">
        <v>17</v>
      </c>
      <c r="N10" s="184" t="s">
        <v>49</v>
      </c>
      <c r="O10" s="185"/>
      <c r="P10" s="186" t="s">
        <v>50</v>
      </c>
      <c r="Q10" s="186"/>
      <c r="R10" s="187">
        <v>23</v>
      </c>
      <c r="S10" s="188" t="s">
        <v>51</v>
      </c>
      <c r="T10" s="189"/>
      <c r="U10" s="58" t="s">
        <v>52</v>
      </c>
      <c r="V10" s="190"/>
    </row>
    <row r="11" spans="1:22">
      <c r="A11" s="215"/>
      <c r="B11" s="5">
        <v>6.9444444444444441E-3</v>
      </c>
      <c r="C11" s="210">
        <v>6</v>
      </c>
      <c r="D11" s="193" t="s">
        <v>53</v>
      </c>
      <c r="E11" s="194"/>
      <c r="F11" s="195" t="s">
        <v>54</v>
      </c>
      <c r="G11" s="195"/>
      <c r="H11" s="196">
        <v>12</v>
      </c>
      <c r="I11" s="197" t="s">
        <v>55</v>
      </c>
      <c r="J11" s="198"/>
      <c r="K11" s="199" t="s">
        <v>56</v>
      </c>
      <c r="L11" s="199"/>
      <c r="M11" s="200">
        <v>18</v>
      </c>
      <c r="N11" s="201" t="s">
        <v>57</v>
      </c>
      <c r="O11" s="202"/>
      <c r="P11" s="203" t="s">
        <v>58</v>
      </c>
      <c r="Q11" s="203"/>
      <c r="R11" s="204">
        <v>24</v>
      </c>
      <c r="S11" s="205" t="s">
        <v>59</v>
      </c>
      <c r="T11" s="206"/>
      <c r="U11" s="207" t="s">
        <v>60</v>
      </c>
      <c r="V11" s="208"/>
    </row>
    <row r="12" spans="1:22" ht="13.5" thickBot="1">
      <c r="A12" s="215"/>
      <c r="B12" s="5">
        <v>1.3888888888888888E-2</v>
      </c>
      <c r="C12" s="215"/>
      <c r="D12" s="215"/>
      <c r="E12" s="215"/>
      <c r="F12" s="215"/>
      <c r="G12" s="215"/>
      <c r="H12" s="215"/>
      <c r="I12" s="215"/>
      <c r="J12" s="215"/>
      <c r="K12" s="215"/>
      <c r="L12" s="215"/>
      <c r="M12" s="215"/>
      <c r="N12" s="215"/>
      <c r="O12" s="215"/>
      <c r="P12" s="215"/>
      <c r="Q12" s="215"/>
      <c r="R12" s="215"/>
      <c r="S12" s="215"/>
      <c r="T12" s="215"/>
      <c r="U12" s="215"/>
      <c r="V12" s="215"/>
    </row>
    <row r="13" spans="1:22" ht="13.5" thickBot="1">
      <c r="A13" s="436" t="s">
        <v>61</v>
      </c>
      <c r="B13" s="437" t="s">
        <v>62</v>
      </c>
      <c r="C13" s="438"/>
      <c r="D13" s="160" t="s">
        <v>63</v>
      </c>
      <c r="E13" s="439"/>
      <c r="F13" s="440" t="s">
        <v>64</v>
      </c>
      <c r="G13" s="441" t="s">
        <v>65</v>
      </c>
      <c r="H13" s="442"/>
      <c r="I13" s="160" t="s">
        <v>66</v>
      </c>
      <c r="J13" s="439"/>
      <c r="K13" s="440" t="s">
        <v>64</v>
      </c>
      <c r="L13" s="441" t="s">
        <v>65</v>
      </c>
      <c r="M13" s="438"/>
      <c r="N13" s="160" t="s">
        <v>67</v>
      </c>
      <c r="O13" s="439"/>
      <c r="P13" s="440" t="s">
        <v>64</v>
      </c>
      <c r="Q13" s="441" t="s">
        <v>65</v>
      </c>
      <c r="R13" s="442"/>
      <c r="S13" s="160" t="s">
        <v>68</v>
      </c>
      <c r="T13" s="439"/>
      <c r="U13" s="440" t="s">
        <v>64</v>
      </c>
      <c r="V13" s="441" t="s">
        <v>65</v>
      </c>
    </row>
    <row r="14" spans="1:22">
      <c r="A14" s="443">
        <v>1</v>
      </c>
      <c r="B14" s="444">
        <v>0.39583333333333331</v>
      </c>
      <c r="C14" s="445" t="s">
        <v>69</v>
      </c>
      <c r="D14" s="446" t="str">
        <f>D6</f>
        <v>TV Brettorf</v>
      </c>
      <c r="E14" s="447" t="s">
        <v>70</v>
      </c>
      <c r="F14" s="448">
        <v>6</v>
      </c>
      <c r="G14" s="449"/>
      <c r="H14" s="443">
        <v>1</v>
      </c>
      <c r="I14" s="446" t="str">
        <f>I6</f>
        <v>SV Düdenbüttel</v>
      </c>
      <c r="J14" s="447" t="s">
        <v>70</v>
      </c>
      <c r="K14" s="161">
        <v>12</v>
      </c>
      <c r="L14" s="162"/>
      <c r="M14" s="443">
        <v>1</v>
      </c>
      <c r="N14" s="446" t="str">
        <f>N6</f>
        <v>Ahlhorner SV</v>
      </c>
      <c r="O14" s="447" t="s">
        <v>70</v>
      </c>
      <c r="P14" s="446">
        <v>18</v>
      </c>
      <c r="Q14" s="447"/>
      <c r="R14" s="443">
        <v>1</v>
      </c>
      <c r="S14" s="446" t="str">
        <f>S6</f>
        <v>TV Waibstadt</v>
      </c>
      <c r="T14" s="447" t="s">
        <v>70</v>
      </c>
      <c r="U14" s="446">
        <v>24</v>
      </c>
      <c r="V14" s="450"/>
    </row>
    <row r="15" spans="1:22">
      <c r="A15" s="451"/>
      <c r="B15" s="163">
        <v>0.43055555555555558</v>
      </c>
      <c r="C15" s="452"/>
      <c r="D15" s="516" t="str">
        <f>D9</f>
        <v>TuS Wickrath</v>
      </c>
      <c r="E15" s="517"/>
      <c r="F15" s="164" t="str">
        <f>D11</f>
        <v>TV Wünschmichelbach</v>
      </c>
      <c r="G15" s="165"/>
      <c r="H15" s="451"/>
      <c r="I15" s="516" t="str">
        <f>I9</f>
        <v>DJK Nierswacht Odenkirchen</v>
      </c>
      <c r="J15" s="517"/>
      <c r="K15" s="164" t="str">
        <f>I11</f>
        <v>TV Klarenthal</v>
      </c>
      <c r="L15" s="165"/>
      <c r="M15" s="451"/>
      <c r="N15" s="516" t="str">
        <f>N9</f>
        <v>TSV Lola</v>
      </c>
      <c r="O15" s="517"/>
      <c r="P15" s="516" t="str">
        <f>N11</f>
        <v>TuS Dahlbruch</v>
      </c>
      <c r="Q15" s="517"/>
      <c r="R15" s="451"/>
      <c r="S15" s="516" t="str">
        <f>S9</f>
        <v>TV Voerde</v>
      </c>
      <c r="T15" s="517"/>
      <c r="U15" s="516" t="str">
        <f>S11</f>
        <v>SG Bademeusel</v>
      </c>
      <c r="V15" s="520"/>
    </row>
    <row r="16" spans="1:22">
      <c r="A16" s="443">
        <v>2</v>
      </c>
      <c r="B16" s="444" t="s">
        <v>71</v>
      </c>
      <c r="C16" s="445" t="s">
        <v>69</v>
      </c>
      <c r="D16" s="446" t="str">
        <f>D7</f>
        <v>TV Zainen-Maisenbach</v>
      </c>
      <c r="E16" s="447" t="s">
        <v>70</v>
      </c>
      <c r="F16" s="161">
        <v>4</v>
      </c>
      <c r="G16" s="162"/>
      <c r="H16" s="443">
        <v>2</v>
      </c>
      <c r="I16" s="446" t="str">
        <f>I7</f>
        <v>TV Vaihingen/Enz</v>
      </c>
      <c r="J16" s="447" t="s">
        <v>70</v>
      </c>
      <c r="K16" s="161">
        <v>10</v>
      </c>
      <c r="L16" s="162"/>
      <c r="M16" s="443">
        <v>2</v>
      </c>
      <c r="N16" s="446" t="str">
        <f>N7</f>
        <v>NLV Vaihingen</v>
      </c>
      <c r="O16" s="447" t="s">
        <v>70</v>
      </c>
      <c r="P16" s="446">
        <v>16</v>
      </c>
      <c r="Q16" s="447"/>
      <c r="R16" s="443">
        <v>2</v>
      </c>
      <c r="S16" s="446" t="str">
        <f>S7</f>
        <v>Großenasper SV</v>
      </c>
      <c r="T16" s="447" t="s">
        <v>70</v>
      </c>
      <c r="U16" s="446">
        <v>22</v>
      </c>
      <c r="V16" s="450"/>
    </row>
    <row r="17" spans="1:22">
      <c r="A17" s="453"/>
      <c r="B17" s="166">
        <v>0.4513888888888889</v>
      </c>
      <c r="C17" s="454"/>
      <c r="D17" s="516" t="str">
        <f>D10</f>
        <v>TV Augsburg</v>
      </c>
      <c r="E17" s="517"/>
      <c r="F17" s="164" t="str">
        <f>D9</f>
        <v>TuS Wickrath</v>
      </c>
      <c r="G17" s="167"/>
      <c r="H17" s="453"/>
      <c r="I17" s="516" t="str">
        <f>I10</f>
        <v>TV Haibach</v>
      </c>
      <c r="J17" s="517"/>
      <c r="K17" s="164" t="str">
        <f>I9</f>
        <v>DJK Nierswacht Odenkirchen</v>
      </c>
      <c r="L17" s="167"/>
      <c r="M17" s="453"/>
      <c r="N17" s="516" t="str">
        <f>N10</f>
        <v>Berliner Turnerschaft</v>
      </c>
      <c r="O17" s="517"/>
      <c r="P17" s="516" t="str">
        <f>N9</f>
        <v>TSV Lola</v>
      </c>
      <c r="Q17" s="517"/>
      <c r="R17" s="453"/>
      <c r="S17" s="516" t="str">
        <f>S10</f>
        <v>TV Segnitz</v>
      </c>
      <c r="T17" s="517"/>
      <c r="U17" s="516" t="str">
        <f>S9</f>
        <v>TV Voerde</v>
      </c>
      <c r="V17" s="520"/>
    </row>
    <row r="18" spans="1:22">
      <c r="A18" s="443">
        <v>3</v>
      </c>
      <c r="B18" s="444" t="s">
        <v>71</v>
      </c>
      <c r="C18" s="445" t="s">
        <v>69</v>
      </c>
      <c r="D18" s="446" t="str">
        <f>D8</f>
        <v>Langebrücker BSV</v>
      </c>
      <c r="E18" s="447" t="s">
        <v>70</v>
      </c>
      <c r="F18" s="161">
        <v>2</v>
      </c>
      <c r="G18" s="162"/>
      <c r="H18" s="443">
        <v>3</v>
      </c>
      <c r="I18" s="446" t="str">
        <f>I8</f>
        <v>VfL Kellinghusen</v>
      </c>
      <c r="J18" s="447" t="s">
        <v>70</v>
      </c>
      <c r="K18" s="161">
        <v>8</v>
      </c>
      <c r="L18" s="162"/>
      <c r="M18" s="443">
        <v>3</v>
      </c>
      <c r="N18" s="446" t="str">
        <f>N8</f>
        <v>TB Oppau</v>
      </c>
      <c r="O18" s="447" t="s">
        <v>70</v>
      </c>
      <c r="P18" s="446">
        <v>14</v>
      </c>
      <c r="Q18" s="447"/>
      <c r="R18" s="443">
        <v>3</v>
      </c>
      <c r="S18" s="446" t="str">
        <f>S8</f>
        <v>SV Kubschütz</v>
      </c>
      <c r="T18" s="447" t="s">
        <v>70</v>
      </c>
      <c r="U18" s="446">
        <v>20</v>
      </c>
      <c r="V18" s="450"/>
    </row>
    <row r="19" spans="1:22">
      <c r="A19" s="453"/>
      <c r="B19" s="166">
        <v>0.47222222222222221</v>
      </c>
      <c r="C19" s="455"/>
      <c r="D19" s="516" t="str">
        <f>D11</f>
        <v>TV Wünschmichelbach</v>
      </c>
      <c r="E19" s="517"/>
      <c r="F19" s="164" t="str">
        <f>D7</f>
        <v>TV Zainen-Maisenbach</v>
      </c>
      <c r="G19" s="167"/>
      <c r="H19" s="453"/>
      <c r="I19" s="516" t="str">
        <f>I11</f>
        <v>TV Klarenthal</v>
      </c>
      <c r="J19" s="517"/>
      <c r="K19" s="164" t="str">
        <f>I7</f>
        <v>TV Vaihingen/Enz</v>
      </c>
      <c r="L19" s="167"/>
      <c r="M19" s="453"/>
      <c r="N19" s="516" t="str">
        <f>N11</f>
        <v>TuS Dahlbruch</v>
      </c>
      <c r="O19" s="517"/>
      <c r="P19" s="516" t="str">
        <f>N7</f>
        <v>NLV Vaihingen</v>
      </c>
      <c r="Q19" s="517"/>
      <c r="R19" s="453"/>
      <c r="S19" s="516" t="str">
        <f>S11</f>
        <v>SG Bademeusel</v>
      </c>
      <c r="T19" s="517"/>
      <c r="U19" s="516" t="str">
        <f>S7</f>
        <v>Großenasper SV</v>
      </c>
      <c r="V19" s="520"/>
    </row>
    <row r="20" spans="1:22">
      <c r="A20" s="443">
        <v>4</v>
      </c>
      <c r="B20" s="444" t="s">
        <v>71</v>
      </c>
      <c r="C20" s="445" t="s">
        <v>69</v>
      </c>
      <c r="D20" s="446" t="str">
        <f>D6</f>
        <v>TV Brettorf</v>
      </c>
      <c r="E20" s="447" t="s">
        <v>70</v>
      </c>
      <c r="F20" s="161">
        <v>3</v>
      </c>
      <c r="G20" s="162"/>
      <c r="H20" s="443">
        <v>4</v>
      </c>
      <c r="I20" s="446" t="str">
        <f>I6</f>
        <v>SV Düdenbüttel</v>
      </c>
      <c r="J20" s="447" t="s">
        <v>70</v>
      </c>
      <c r="K20" s="161">
        <v>9</v>
      </c>
      <c r="L20" s="162"/>
      <c r="M20" s="443">
        <v>4</v>
      </c>
      <c r="N20" s="446" t="str">
        <f>N6</f>
        <v>Ahlhorner SV</v>
      </c>
      <c r="O20" s="447" t="s">
        <v>70</v>
      </c>
      <c r="P20" s="446">
        <v>15</v>
      </c>
      <c r="Q20" s="447"/>
      <c r="R20" s="443">
        <v>4</v>
      </c>
      <c r="S20" s="446" t="str">
        <f>S6</f>
        <v>TV Waibstadt</v>
      </c>
      <c r="T20" s="447" t="s">
        <v>70</v>
      </c>
      <c r="U20" s="446">
        <v>21</v>
      </c>
      <c r="V20" s="450"/>
    </row>
    <row r="21" spans="1:22">
      <c r="A21" s="453"/>
      <c r="B21" s="166">
        <v>0.49305555555555558</v>
      </c>
      <c r="C21" s="455"/>
      <c r="D21" s="516" t="str">
        <f>D10</f>
        <v>TV Augsburg</v>
      </c>
      <c r="E21" s="517"/>
      <c r="F21" s="164" t="str">
        <f>D8</f>
        <v>Langebrücker BSV</v>
      </c>
      <c r="G21" s="167"/>
      <c r="H21" s="453"/>
      <c r="I21" s="516" t="str">
        <f>I10</f>
        <v>TV Haibach</v>
      </c>
      <c r="J21" s="517"/>
      <c r="K21" s="164" t="str">
        <f>I8</f>
        <v>VfL Kellinghusen</v>
      </c>
      <c r="L21" s="167"/>
      <c r="M21" s="453"/>
      <c r="N21" s="516" t="str">
        <f>N10</f>
        <v>Berliner Turnerschaft</v>
      </c>
      <c r="O21" s="517"/>
      <c r="P21" s="516" t="str">
        <f>N8</f>
        <v>TB Oppau</v>
      </c>
      <c r="Q21" s="517"/>
      <c r="R21" s="453"/>
      <c r="S21" s="516" t="str">
        <f>S10</f>
        <v>TV Segnitz</v>
      </c>
      <c r="T21" s="517"/>
      <c r="U21" s="516" t="str">
        <f>S8</f>
        <v>SV Kubschütz</v>
      </c>
      <c r="V21" s="520"/>
    </row>
    <row r="22" spans="1:22">
      <c r="A22" s="443">
        <v>5</v>
      </c>
      <c r="B22" s="444" t="s">
        <v>71</v>
      </c>
      <c r="C22" s="445" t="s">
        <v>69</v>
      </c>
      <c r="D22" s="446" t="str">
        <f>D7</f>
        <v>TV Zainen-Maisenbach</v>
      </c>
      <c r="E22" s="447" t="s">
        <v>70</v>
      </c>
      <c r="F22" s="161">
        <v>1</v>
      </c>
      <c r="G22" s="162"/>
      <c r="H22" s="443">
        <v>5</v>
      </c>
      <c r="I22" s="446" t="str">
        <f>I7</f>
        <v>TV Vaihingen/Enz</v>
      </c>
      <c r="J22" s="447" t="s">
        <v>70</v>
      </c>
      <c r="K22" s="161">
        <v>7</v>
      </c>
      <c r="L22" s="162"/>
      <c r="M22" s="443">
        <v>5</v>
      </c>
      <c r="N22" s="446" t="str">
        <f>N7</f>
        <v>NLV Vaihingen</v>
      </c>
      <c r="O22" s="447" t="s">
        <v>70</v>
      </c>
      <c r="P22" s="446">
        <v>13</v>
      </c>
      <c r="Q22" s="447"/>
      <c r="R22" s="443">
        <v>5</v>
      </c>
      <c r="S22" s="446" t="str">
        <f>S7</f>
        <v>Großenasper SV</v>
      </c>
      <c r="T22" s="447" t="s">
        <v>70</v>
      </c>
      <c r="U22" s="446">
        <v>19</v>
      </c>
      <c r="V22" s="450"/>
    </row>
    <row r="23" spans="1:22">
      <c r="A23" s="453"/>
      <c r="B23" s="166">
        <v>0.51388888888888884</v>
      </c>
      <c r="C23" s="455"/>
      <c r="D23" s="516" t="str">
        <f>D11</f>
        <v>TV Wünschmichelbach</v>
      </c>
      <c r="E23" s="517"/>
      <c r="F23" s="164" t="str">
        <f>D6</f>
        <v>TV Brettorf</v>
      </c>
      <c r="G23" s="167"/>
      <c r="H23" s="453"/>
      <c r="I23" s="516" t="str">
        <f>I11</f>
        <v>TV Klarenthal</v>
      </c>
      <c r="J23" s="517"/>
      <c r="K23" s="164" t="str">
        <f>I6</f>
        <v>SV Düdenbüttel</v>
      </c>
      <c r="L23" s="167"/>
      <c r="M23" s="453"/>
      <c r="N23" s="516" t="str">
        <f>N11</f>
        <v>TuS Dahlbruch</v>
      </c>
      <c r="O23" s="517"/>
      <c r="P23" s="516" t="str">
        <f>N6</f>
        <v>Ahlhorner SV</v>
      </c>
      <c r="Q23" s="517"/>
      <c r="R23" s="453"/>
      <c r="S23" s="516" t="str">
        <f>S11</f>
        <v>SG Bademeusel</v>
      </c>
      <c r="T23" s="517"/>
      <c r="U23" s="516" t="str">
        <f>S6</f>
        <v>TV Waibstadt</v>
      </c>
      <c r="V23" s="520"/>
    </row>
    <row r="24" spans="1:22">
      <c r="A24" s="443">
        <v>6</v>
      </c>
      <c r="B24" s="444" t="s">
        <v>71</v>
      </c>
      <c r="C24" s="445" t="s">
        <v>69</v>
      </c>
      <c r="D24" s="446" t="str">
        <f>D8</f>
        <v>Langebrücker BSV</v>
      </c>
      <c r="E24" s="447" t="s">
        <v>70</v>
      </c>
      <c r="F24" s="161">
        <v>5</v>
      </c>
      <c r="G24" s="162"/>
      <c r="H24" s="443">
        <v>6</v>
      </c>
      <c r="I24" s="446" t="str">
        <f>I8</f>
        <v>VfL Kellinghusen</v>
      </c>
      <c r="J24" s="447" t="s">
        <v>70</v>
      </c>
      <c r="K24" s="161">
        <v>11</v>
      </c>
      <c r="L24" s="162"/>
      <c r="M24" s="443">
        <v>6</v>
      </c>
      <c r="N24" s="446" t="str">
        <f>N8</f>
        <v>TB Oppau</v>
      </c>
      <c r="O24" s="447" t="s">
        <v>70</v>
      </c>
      <c r="P24" s="446">
        <v>17</v>
      </c>
      <c r="Q24" s="447"/>
      <c r="R24" s="443">
        <v>6</v>
      </c>
      <c r="S24" s="446" t="str">
        <f>S8</f>
        <v>SV Kubschütz</v>
      </c>
      <c r="T24" s="447" t="s">
        <v>70</v>
      </c>
      <c r="U24" s="446">
        <v>23</v>
      </c>
      <c r="V24" s="450"/>
    </row>
    <row r="25" spans="1:22">
      <c r="A25" s="453"/>
      <c r="B25" s="166">
        <v>0.54513888888888884</v>
      </c>
      <c r="C25" s="455"/>
      <c r="D25" s="516" t="str">
        <f>D9</f>
        <v>TuS Wickrath</v>
      </c>
      <c r="E25" s="517"/>
      <c r="F25" s="164" t="str">
        <f>D10</f>
        <v>TV Augsburg</v>
      </c>
      <c r="G25" s="167"/>
      <c r="H25" s="453"/>
      <c r="I25" s="516" t="str">
        <f>I9</f>
        <v>DJK Nierswacht Odenkirchen</v>
      </c>
      <c r="J25" s="517"/>
      <c r="K25" s="164" t="str">
        <f>I10</f>
        <v>TV Haibach</v>
      </c>
      <c r="L25" s="167"/>
      <c r="M25" s="453"/>
      <c r="N25" s="516" t="str">
        <f>N9</f>
        <v>TSV Lola</v>
      </c>
      <c r="O25" s="517"/>
      <c r="P25" s="516" t="str">
        <f>N10</f>
        <v>Berliner Turnerschaft</v>
      </c>
      <c r="Q25" s="517"/>
      <c r="R25" s="453"/>
      <c r="S25" s="516" t="str">
        <f>S9</f>
        <v>TV Voerde</v>
      </c>
      <c r="T25" s="517"/>
      <c r="U25" s="516" t="str">
        <f>S10</f>
        <v>TV Segnitz</v>
      </c>
      <c r="V25" s="520"/>
    </row>
    <row r="26" spans="1:22">
      <c r="A26" s="443">
        <v>7</v>
      </c>
      <c r="B26" s="444" t="s">
        <v>71</v>
      </c>
      <c r="C26" s="445" t="s">
        <v>69</v>
      </c>
      <c r="D26" s="446" t="str">
        <f>D6</f>
        <v>TV Brettorf</v>
      </c>
      <c r="E26" s="447" t="s">
        <v>70</v>
      </c>
      <c r="F26" s="168">
        <v>3</v>
      </c>
      <c r="G26" s="162"/>
      <c r="H26" s="443">
        <v>7</v>
      </c>
      <c r="I26" s="446" t="str">
        <f>I6</f>
        <v>SV Düdenbüttel</v>
      </c>
      <c r="J26" s="447" t="s">
        <v>70</v>
      </c>
      <c r="K26" s="168">
        <v>9</v>
      </c>
      <c r="L26" s="162"/>
      <c r="M26" s="443">
        <v>7</v>
      </c>
      <c r="N26" s="446" t="str">
        <f>N6</f>
        <v>Ahlhorner SV</v>
      </c>
      <c r="O26" s="447" t="s">
        <v>70</v>
      </c>
      <c r="P26" s="446">
        <v>15</v>
      </c>
      <c r="Q26" s="447"/>
      <c r="R26" s="443">
        <v>7</v>
      </c>
      <c r="S26" s="446" t="str">
        <f>S6</f>
        <v>TV Waibstadt</v>
      </c>
      <c r="T26" s="447" t="s">
        <v>70</v>
      </c>
      <c r="U26" s="446">
        <v>21</v>
      </c>
      <c r="V26" s="450"/>
    </row>
    <row r="27" spans="1:22">
      <c r="A27" s="453"/>
      <c r="B27" s="166">
        <v>0.5659722222222221</v>
      </c>
      <c r="C27" s="455"/>
      <c r="D27" s="516" t="str">
        <f>D11</f>
        <v>TV Wünschmichelbach</v>
      </c>
      <c r="E27" s="517"/>
      <c r="F27" s="164" t="str">
        <f>D8</f>
        <v>Langebrücker BSV</v>
      </c>
      <c r="G27" s="167"/>
      <c r="H27" s="453"/>
      <c r="I27" s="516" t="str">
        <f>I11</f>
        <v>TV Klarenthal</v>
      </c>
      <c r="J27" s="517"/>
      <c r="K27" s="164" t="str">
        <f>I8</f>
        <v>VfL Kellinghusen</v>
      </c>
      <c r="L27" s="167"/>
      <c r="M27" s="453"/>
      <c r="N27" s="516" t="str">
        <f>N11</f>
        <v>TuS Dahlbruch</v>
      </c>
      <c r="O27" s="517"/>
      <c r="P27" s="516" t="str">
        <f>N8</f>
        <v>TB Oppau</v>
      </c>
      <c r="Q27" s="517"/>
      <c r="R27" s="453"/>
      <c r="S27" s="516" t="str">
        <f>S11</f>
        <v>SG Bademeusel</v>
      </c>
      <c r="T27" s="517"/>
      <c r="U27" s="516" t="str">
        <f>S8</f>
        <v>SV Kubschütz</v>
      </c>
      <c r="V27" s="520"/>
    </row>
    <row r="28" spans="1:22">
      <c r="A28" s="443">
        <v>8</v>
      </c>
      <c r="B28" s="444" t="s">
        <v>71</v>
      </c>
      <c r="C28" s="445" t="s">
        <v>69</v>
      </c>
      <c r="D28" s="446" t="str">
        <f>D7</f>
        <v>TV Zainen-Maisenbach</v>
      </c>
      <c r="E28" s="447" t="s">
        <v>70</v>
      </c>
      <c r="F28" s="168">
        <v>6</v>
      </c>
      <c r="G28" s="162"/>
      <c r="H28" s="443">
        <v>8</v>
      </c>
      <c r="I28" s="446" t="str">
        <f>I7</f>
        <v>TV Vaihingen/Enz</v>
      </c>
      <c r="J28" s="447" t="s">
        <v>70</v>
      </c>
      <c r="K28" s="168">
        <v>12</v>
      </c>
      <c r="L28" s="162"/>
      <c r="M28" s="443">
        <v>8</v>
      </c>
      <c r="N28" s="446" t="str">
        <f>N7</f>
        <v>NLV Vaihingen</v>
      </c>
      <c r="O28" s="447" t="s">
        <v>70</v>
      </c>
      <c r="P28" s="446">
        <v>18</v>
      </c>
      <c r="Q28" s="447"/>
      <c r="R28" s="443">
        <v>8</v>
      </c>
      <c r="S28" s="446" t="str">
        <f>S7</f>
        <v>Großenasper SV</v>
      </c>
      <c r="T28" s="447" t="s">
        <v>70</v>
      </c>
      <c r="U28" s="446">
        <v>24</v>
      </c>
      <c r="V28" s="450"/>
    </row>
    <row r="29" spans="1:22">
      <c r="A29" s="453"/>
      <c r="B29" s="166">
        <v>0.58680555555555536</v>
      </c>
      <c r="C29" s="455"/>
      <c r="D29" s="516" t="str">
        <f>D9</f>
        <v>TuS Wickrath</v>
      </c>
      <c r="E29" s="517"/>
      <c r="F29" s="164" t="str">
        <f>D11</f>
        <v>TV Wünschmichelbach</v>
      </c>
      <c r="G29" s="167"/>
      <c r="H29" s="453"/>
      <c r="I29" s="516" t="str">
        <f>I9</f>
        <v>DJK Nierswacht Odenkirchen</v>
      </c>
      <c r="J29" s="517"/>
      <c r="K29" s="164" t="str">
        <f>I11</f>
        <v>TV Klarenthal</v>
      </c>
      <c r="L29" s="167"/>
      <c r="M29" s="453"/>
      <c r="N29" s="516" t="str">
        <f>N9</f>
        <v>TSV Lola</v>
      </c>
      <c r="O29" s="517"/>
      <c r="P29" s="516" t="str">
        <f>N11</f>
        <v>TuS Dahlbruch</v>
      </c>
      <c r="Q29" s="517"/>
      <c r="R29" s="453"/>
      <c r="S29" s="516" t="str">
        <f>S9</f>
        <v>TV Voerde</v>
      </c>
      <c r="T29" s="517"/>
      <c r="U29" s="516" t="str">
        <f>S11</f>
        <v>SG Bademeusel</v>
      </c>
      <c r="V29" s="520"/>
    </row>
    <row r="30" spans="1:22">
      <c r="A30" s="443">
        <v>9</v>
      </c>
      <c r="B30" s="444" t="s">
        <v>71</v>
      </c>
      <c r="C30" s="445" t="s">
        <v>69</v>
      </c>
      <c r="D30" s="446" t="str">
        <f>D8</f>
        <v>Langebrücker BSV</v>
      </c>
      <c r="E30" s="447" t="s">
        <v>70</v>
      </c>
      <c r="F30" s="168">
        <v>4</v>
      </c>
      <c r="G30" s="162"/>
      <c r="H30" s="443">
        <v>9</v>
      </c>
      <c r="I30" s="446" t="str">
        <f>I8</f>
        <v>VfL Kellinghusen</v>
      </c>
      <c r="J30" s="447" t="s">
        <v>70</v>
      </c>
      <c r="K30" s="168">
        <v>10</v>
      </c>
      <c r="L30" s="162"/>
      <c r="M30" s="443">
        <v>9</v>
      </c>
      <c r="N30" s="446" t="str">
        <f>N8</f>
        <v>TB Oppau</v>
      </c>
      <c r="O30" s="447" t="s">
        <v>70</v>
      </c>
      <c r="P30" s="446">
        <v>16</v>
      </c>
      <c r="Q30" s="447"/>
      <c r="R30" s="443">
        <v>9</v>
      </c>
      <c r="S30" s="446" t="str">
        <f>S8</f>
        <v>SV Kubschütz</v>
      </c>
      <c r="T30" s="447" t="s">
        <v>70</v>
      </c>
      <c r="U30" s="446">
        <v>22</v>
      </c>
      <c r="V30" s="450"/>
    </row>
    <row r="31" spans="1:22">
      <c r="A31" s="453"/>
      <c r="B31" s="166">
        <v>0.60763888888888862</v>
      </c>
      <c r="C31" s="455"/>
      <c r="D31" s="516" t="str">
        <f>D10</f>
        <v>TV Augsburg</v>
      </c>
      <c r="E31" s="517"/>
      <c r="F31" s="164" t="str">
        <f>D9</f>
        <v>TuS Wickrath</v>
      </c>
      <c r="G31" s="167"/>
      <c r="H31" s="453"/>
      <c r="I31" s="516" t="str">
        <f>I10</f>
        <v>TV Haibach</v>
      </c>
      <c r="J31" s="517"/>
      <c r="K31" s="164" t="str">
        <f>I9</f>
        <v>DJK Nierswacht Odenkirchen</v>
      </c>
      <c r="L31" s="167"/>
      <c r="M31" s="453"/>
      <c r="N31" s="516" t="str">
        <f>N10</f>
        <v>Berliner Turnerschaft</v>
      </c>
      <c r="O31" s="517"/>
      <c r="P31" s="516" t="str">
        <f>N9</f>
        <v>TSV Lola</v>
      </c>
      <c r="Q31" s="517"/>
      <c r="R31" s="453"/>
      <c r="S31" s="516" t="str">
        <f>S10</f>
        <v>TV Segnitz</v>
      </c>
      <c r="T31" s="517"/>
      <c r="U31" s="516" t="str">
        <f>S9</f>
        <v>TV Voerde</v>
      </c>
      <c r="V31" s="520"/>
    </row>
    <row r="32" spans="1:22">
      <c r="A32" s="443">
        <v>10</v>
      </c>
      <c r="B32" s="444" t="s">
        <v>71</v>
      </c>
      <c r="C32" s="445" t="s">
        <v>69</v>
      </c>
      <c r="D32" s="446" t="str">
        <f>D6</f>
        <v>TV Brettorf</v>
      </c>
      <c r="E32" s="447" t="s">
        <v>70</v>
      </c>
      <c r="F32" s="168">
        <v>3</v>
      </c>
      <c r="G32" s="162"/>
      <c r="H32" s="443">
        <v>10</v>
      </c>
      <c r="I32" s="446" t="str">
        <f>I6</f>
        <v>SV Düdenbüttel</v>
      </c>
      <c r="J32" s="447" t="s">
        <v>70</v>
      </c>
      <c r="K32" s="168">
        <v>9</v>
      </c>
      <c r="L32" s="162"/>
      <c r="M32" s="443">
        <v>10</v>
      </c>
      <c r="N32" s="446" t="str">
        <f>N6</f>
        <v>Ahlhorner SV</v>
      </c>
      <c r="O32" s="447" t="s">
        <v>70</v>
      </c>
      <c r="P32" s="446">
        <v>15</v>
      </c>
      <c r="Q32" s="447"/>
      <c r="R32" s="443">
        <v>10</v>
      </c>
      <c r="S32" s="446" t="str">
        <f>S6</f>
        <v>TV Waibstadt</v>
      </c>
      <c r="T32" s="447" t="s">
        <v>70</v>
      </c>
      <c r="U32" s="446">
        <v>21</v>
      </c>
      <c r="V32" s="450"/>
    </row>
    <row r="33" spans="1:22">
      <c r="A33" s="453"/>
      <c r="B33" s="166">
        <v>0.62847222222222188</v>
      </c>
      <c r="C33" s="455"/>
      <c r="D33" s="516" t="str">
        <f>D7</f>
        <v>TV Zainen-Maisenbach</v>
      </c>
      <c r="E33" s="517"/>
      <c r="F33" s="164" t="str">
        <f>D8</f>
        <v>Langebrücker BSV</v>
      </c>
      <c r="G33" s="167"/>
      <c r="H33" s="453"/>
      <c r="I33" s="516" t="str">
        <f>I7</f>
        <v>TV Vaihingen/Enz</v>
      </c>
      <c r="J33" s="517"/>
      <c r="K33" s="164" t="str">
        <f>I8</f>
        <v>VfL Kellinghusen</v>
      </c>
      <c r="L33" s="167"/>
      <c r="M33" s="453"/>
      <c r="N33" s="516" t="str">
        <f>N7</f>
        <v>NLV Vaihingen</v>
      </c>
      <c r="O33" s="517"/>
      <c r="P33" s="516" t="str">
        <f>N8</f>
        <v>TB Oppau</v>
      </c>
      <c r="Q33" s="517"/>
      <c r="R33" s="453"/>
      <c r="S33" s="516" t="str">
        <f>S7</f>
        <v>Großenasper SV</v>
      </c>
      <c r="T33" s="517"/>
      <c r="U33" s="516" t="str">
        <f>S8</f>
        <v>SV Kubschütz</v>
      </c>
      <c r="V33" s="520"/>
    </row>
    <row r="34" spans="1:22">
      <c r="A34" s="443">
        <v>11</v>
      </c>
      <c r="B34" s="444" t="s">
        <v>71</v>
      </c>
      <c r="C34" s="445" t="s">
        <v>69</v>
      </c>
      <c r="D34" s="446" t="str">
        <f>D9</f>
        <v>TuS Wickrath</v>
      </c>
      <c r="E34" s="447" t="s">
        <v>70</v>
      </c>
      <c r="F34" s="168">
        <v>5</v>
      </c>
      <c r="G34" s="162"/>
      <c r="H34" s="443">
        <v>11</v>
      </c>
      <c r="I34" s="446" t="str">
        <f>I9</f>
        <v>DJK Nierswacht Odenkirchen</v>
      </c>
      <c r="J34" s="447" t="s">
        <v>70</v>
      </c>
      <c r="K34" s="168">
        <v>11</v>
      </c>
      <c r="L34" s="162"/>
      <c r="M34" s="443">
        <v>11</v>
      </c>
      <c r="N34" s="446" t="str">
        <f>N9</f>
        <v>TSV Lola</v>
      </c>
      <c r="O34" s="447" t="s">
        <v>70</v>
      </c>
      <c r="P34" s="446">
        <v>17</v>
      </c>
      <c r="Q34" s="447"/>
      <c r="R34" s="443">
        <v>11</v>
      </c>
      <c r="S34" s="446" t="str">
        <f>S9</f>
        <v>TV Voerde</v>
      </c>
      <c r="T34" s="447" t="s">
        <v>70</v>
      </c>
      <c r="U34" s="446">
        <v>23</v>
      </c>
      <c r="V34" s="450"/>
    </row>
    <row r="35" spans="1:22">
      <c r="A35" s="453"/>
      <c r="B35" s="166">
        <v>0.65972222222222188</v>
      </c>
      <c r="C35" s="455"/>
      <c r="D35" s="516" t="str">
        <f>D11</f>
        <v>TV Wünschmichelbach</v>
      </c>
      <c r="E35" s="517"/>
      <c r="F35" s="164" t="str">
        <f>D10</f>
        <v>TV Augsburg</v>
      </c>
      <c r="G35" s="167"/>
      <c r="H35" s="453"/>
      <c r="I35" s="516" t="str">
        <f>I11</f>
        <v>TV Klarenthal</v>
      </c>
      <c r="J35" s="517"/>
      <c r="K35" s="164" t="str">
        <f>I10</f>
        <v>TV Haibach</v>
      </c>
      <c r="L35" s="167"/>
      <c r="M35" s="453"/>
      <c r="N35" s="516" t="str">
        <f>N11</f>
        <v>TuS Dahlbruch</v>
      </c>
      <c r="O35" s="517"/>
      <c r="P35" s="516" t="str">
        <f>N10</f>
        <v>Berliner Turnerschaft</v>
      </c>
      <c r="Q35" s="517"/>
      <c r="R35" s="453"/>
      <c r="S35" s="516" t="str">
        <f>S11</f>
        <v>SG Bademeusel</v>
      </c>
      <c r="T35" s="517"/>
      <c r="U35" s="516" t="str">
        <f>S10</f>
        <v>TV Segnitz</v>
      </c>
      <c r="V35" s="520"/>
    </row>
    <row r="36" spans="1:22">
      <c r="A36" s="443">
        <v>12</v>
      </c>
      <c r="B36" s="444" t="s">
        <v>71</v>
      </c>
      <c r="C36" s="445" t="s">
        <v>69</v>
      </c>
      <c r="D36" s="446" t="str">
        <f>D6</f>
        <v>TV Brettorf</v>
      </c>
      <c r="E36" s="447" t="s">
        <v>70</v>
      </c>
      <c r="F36" s="168">
        <v>4</v>
      </c>
      <c r="G36" s="162"/>
      <c r="H36" s="443">
        <v>12</v>
      </c>
      <c r="I36" s="446" t="str">
        <f>I6</f>
        <v>SV Düdenbüttel</v>
      </c>
      <c r="J36" s="447" t="s">
        <v>70</v>
      </c>
      <c r="K36" s="168">
        <v>10</v>
      </c>
      <c r="L36" s="162"/>
      <c r="M36" s="443">
        <v>12</v>
      </c>
      <c r="N36" s="446" t="str">
        <f>N6</f>
        <v>Ahlhorner SV</v>
      </c>
      <c r="O36" s="447" t="s">
        <v>70</v>
      </c>
      <c r="P36" s="446">
        <v>16</v>
      </c>
      <c r="Q36" s="447"/>
      <c r="R36" s="443">
        <v>12</v>
      </c>
      <c r="S36" s="446" t="str">
        <f>S6</f>
        <v>TV Waibstadt</v>
      </c>
      <c r="T36" s="447" t="s">
        <v>70</v>
      </c>
      <c r="U36" s="446">
        <v>22</v>
      </c>
      <c r="V36" s="450"/>
    </row>
    <row r="37" spans="1:22">
      <c r="A37" s="453"/>
      <c r="B37" s="166">
        <v>0.68055555555555514</v>
      </c>
      <c r="C37" s="455"/>
      <c r="D37" s="516" t="str">
        <f>D8</f>
        <v>Langebrücker BSV</v>
      </c>
      <c r="E37" s="517"/>
      <c r="F37" s="164" t="str">
        <f>D9</f>
        <v>TuS Wickrath</v>
      </c>
      <c r="G37" s="167"/>
      <c r="H37" s="453"/>
      <c r="I37" s="516" t="str">
        <f>I8</f>
        <v>VfL Kellinghusen</v>
      </c>
      <c r="J37" s="517"/>
      <c r="K37" s="164" t="str">
        <f>I9</f>
        <v>DJK Nierswacht Odenkirchen</v>
      </c>
      <c r="L37" s="167"/>
      <c r="M37" s="453"/>
      <c r="N37" s="516" t="str">
        <f>N8</f>
        <v>TB Oppau</v>
      </c>
      <c r="O37" s="517"/>
      <c r="P37" s="516" t="str">
        <f>N9</f>
        <v>TSV Lola</v>
      </c>
      <c r="Q37" s="517"/>
      <c r="R37" s="453"/>
      <c r="S37" s="516" t="str">
        <f>S8</f>
        <v>SV Kubschütz</v>
      </c>
      <c r="T37" s="517"/>
      <c r="U37" s="516" t="str">
        <f>S9</f>
        <v>TV Voerde</v>
      </c>
      <c r="V37" s="520"/>
    </row>
    <row r="38" spans="1:22">
      <c r="A38" s="443">
        <v>13</v>
      </c>
      <c r="B38" s="444" t="s">
        <v>71</v>
      </c>
      <c r="C38" s="445" t="s">
        <v>69</v>
      </c>
      <c r="D38" s="446" t="str">
        <f>D10</f>
        <v>TV Augsburg</v>
      </c>
      <c r="E38" s="447" t="s">
        <v>70</v>
      </c>
      <c r="F38" s="168">
        <v>1</v>
      </c>
      <c r="G38" s="162"/>
      <c r="H38" s="443">
        <v>13</v>
      </c>
      <c r="I38" s="446" t="str">
        <f>I10</f>
        <v>TV Haibach</v>
      </c>
      <c r="J38" s="447" t="s">
        <v>70</v>
      </c>
      <c r="K38" s="168">
        <v>7</v>
      </c>
      <c r="L38" s="162"/>
      <c r="M38" s="443">
        <v>13</v>
      </c>
      <c r="N38" s="446" t="str">
        <f>N10</f>
        <v>Berliner Turnerschaft</v>
      </c>
      <c r="O38" s="447" t="s">
        <v>70</v>
      </c>
      <c r="P38" s="446">
        <v>13</v>
      </c>
      <c r="Q38" s="447"/>
      <c r="R38" s="443">
        <v>13</v>
      </c>
      <c r="S38" s="446" t="str">
        <f>S10</f>
        <v>TV Segnitz</v>
      </c>
      <c r="T38" s="447" t="s">
        <v>70</v>
      </c>
      <c r="U38" s="446">
        <v>19</v>
      </c>
      <c r="V38" s="450"/>
    </row>
    <row r="39" spans="1:22">
      <c r="A39" s="453"/>
      <c r="B39" s="166">
        <v>0.7013888888888884</v>
      </c>
      <c r="C39" s="455"/>
      <c r="D39" s="516" t="str">
        <f>D11</f>
        <v>TV Wünschmichelbach</v>
      </c>
      <c r="E39" s="517"/>
      <c r="F39" s="164" t="str">
        <f>D6</f>
        <v>TV Brettorf</v>
      </c>
      <c r="G39" s="167"/>
      <c r="H39" s="453"/>
      <c r="I39" s="516" t="str">
        <f>I11</f>
        <v>TV Klarenthal</v>
      </c>
      <c r="J39" s="517"/>
      <c r="K39" s="164" t="str">
        <f>I6</f>
        <v>SV Düdenbüttel</v>
      </c>
      <c r="L39" s="167"/>
      <c r="M39" s="453"/>
      <c r="N39" s="516" t="str">
        <f>N11</f>
        <v>TuS Dahlbruch</v>
      </c>
      <c r="O39" s="517"/>
      <c r="P39" s="516" t="str">
        <f>N6</f>
        <v>Ahlhorner SV</v>
      </c>
      <c r="Q39" s="517"/>
      <c r="R39" s="453"/>
      <c r="S39" s="516" t="str">
        <f>S11</f>
        <v>SG Bademeusel</v>
      </c>
      <c r="T39" s="517"/>
      <c r="U39" s="516" t="str">
        <f>S6</f>
        <v>TV Waibstadt</v>
      </c>
      <c r="V39" s="520"/>
    </row>
    <row r="40" spans="1:22">
      <c r="A40" s="443">
        <v>14</v>
      </c>
      <c r="B40" s="444" t="s">
        <v>71</v>
      </c>
      <c r="C40" s="445" t="s">
        <v>69</v>
      </c>
      <c r="D40" s="446" t="str">
        <f>D7</f>
        <v>TV Zainen-Maisenbach</v>
      </c>
      <c r="E40" s="447" t="s">
        <v>70</v>
      </c>
      <c r="F40" s="168">
        <v>6</v>
      </c>
      <c r="G40" s="162"/>
      <c r="H40" s="443">
        <v>14</v>
      </c>
      <c r="I40" s="446" t="str">
        <f>I7</f>
        <v>TV Vaihingen/Enz</v>
      </c>
      <c r="J40" s="447" t="s">
        <v>70</v>
      </c>
      <c r="K40" s="168">
        <v>12</v>
      </c>
      <c r="L40" s="162"/>
      <c r="M40" s="443">
        <v>14</v>
      </c>
      <c r="N40" s="446" t="str">
        <f>N7</f>
        <v>NLV Vaihingen</v>
      </c>
      <c r="O40" s="447" t="s">
        <v>70</v>
      </c>
      <c r="P40" s="446">
        <v>18</v>
      </c>
      <c r="Q40" s="447"/>
      <c r="R40" s="443">
        <v>14</v>
      </c>
      <c r="S40" s="446" t="str">
        <f>S7</f>
        <v>Großenasper SV</v>
      </c>
      <c r="T40" s="447" t="s">
        <v>70</v>
      </c>
      <c r="U40" s="446">
        <v>24</v>
      </c>
      <c r="V40" s="450"/>
    </row>
    <row r="41" spans="1:22">
      <c r="A41" s="453"/>
      <c r="B41" s="166">
        <v>0.72222222222222165</v>
      </c>
      <c r="C41" s="455"/>
      <c r="D41" s="516" t="str">
        <f>D8</f>
        <v>Langebrücker BSV</v>
      </c>
      <c r="E41" s="517"/>
      <c r="F41" s="164" t="str">
        <f>D11</f>
        <v>TV Wünschmichelbach</v>
      </c>
      <c r="G41" s="167"/>
      <c r="H41" s="453"/>
      <c r="I41" s="516" t="str">
        <f>I8</f>
        <v>VfL Kellinghusen</v>
      </c>
      <c r="J41" s="517"/>
      <c r="K41" s="164" t="str">
        <f>I11</f>
        <v>TV Klarenthal</v>
      </c>
      <c r="L41" s="167"/>
      <c r="M41" s="453"/>
      <c r="N41" s="516" t="str">
        <f>N8</f>
        <v>TB Oppau</v>
      </c>
      <c r="O41" s="517"/>
      <c r="P41" s="516" t="str">
        <f>N11</f>
        <v>TuS Dahlbruch</v>
      </c>
      <c r="Q41" s="517"/>
      <c r="R41" s="453"/>
      <c r="S41" s="516" t="str">
        <f>S8</f>
        <v>SV Kubschütz</v>
      </c>
      <c r="T41" s="517"/>
      <c r="U41" s="516" t="str">
        <f>S11</f>
        <v>SG Bademeusel</v>
      </c>
      <c r="V41" s="520"/>
    </row>
    <row r="42" spans="1:22">
      <c r="A42" s="443">
        <v>15</v>
      </c>
      <c r="B42" s="444" t="s">
        <v>71</v>
      </c>
      <c r="C42" s="445" t="s">
        <v>69</v>
      </c>
      <c r="D42" s="446" t="str">
        <f>D9</f>
        <v>TuS Wickrath</v>
      </c>
      <c r="E42" s="447" t="s">
        <v>70</v>
      </c>
      <c r="F42" s="168">
        <v>2</v>
      </c>
      <c r="G42" s="162"/>
      <c r="H42" s="443">
        <v>15</v>
      </c>
      <c r="I42" s="446" t="str">
        <f>I9</f>
        <v>DJK Nierswacht Odenkirchen</v>
      </c>
      <c r="J42" s="447" t="s">
        <v>70</v>
      </c>
      <c r="K42" s="168">
        <v>8</v>
      </c>
      <c r="L42" s="162"/>
      <c r="M42" s="443">
        <v>15</v>
      </c>
      <c r="N42" s="446" t="str">
        <f>N9</f>
        <v>TSV Lola</v>
      </c>
      <c r="O42" s="447" t="s">
        <v>70</v>
      </c>
      <c r="P42" s="446">
        <v>14</v>
      </c>
      <c r="Q42" s="447"/>
      <c r="R42" s="443">
        <v>15</v>
      </c>
      <c r="S42" s="446" t="str">
        <f>S9</f>
        <v>TV Voerde</v>
      </c>
      <c r="T42" s="447" t="s">
        <v>70</v>
      </c>
      <c r="U42" s="446">
        <v>20</v>
      </c>
      <c r="V42" s="450"/>
    </row>
    <row r="43" spans="1:22" ht="13.5" thickBot="1">
      <c r="A43" s="456"/>
      <c r="B43" s="169">
        <v>0.74305555555555491</v>
      </c>
      <c r="C43" s="457"/>
      <c r="D43" s="518" t="str">
        <f>D10</f>
        <v>TV Augsburg</v>
      </c>
      <c r="E43" s="519"/>
      <c r="F43" s="170" t="str">
        <f>D7</f>
        <v>TV Zainen-Maisenbach</v>
      </c>
      <c r="G43" s="171"/>
      <c r="H43" s="456"/>
      <c r="I43" s="518" t="str">
        <f>I10</f>
        <v>TV Haibach</v>
      </c>
      <c r="J43" s="519"/>
      <c r="K43" s="170" t="str">
        <f>I7</f>
        <v>TV Vaihingen/Enz</v>
      </c>
      <c r="L43" s="171"/>
      <c r="M43" s="456"/>
      <c r="N43" s="518" t="str">
        <f>N10</f>
        <v>Berliner Turnerschaft</v>
      </c>
      <c r="O43" s="519"/>
      <c r="P43" s="518" t="str">
        <f>N7</f>
        <v>NLV Vaihingen</v>
      </c>
      <c r="Q43" s="519"/>
      <c r="R43" s="456"/>
      <c r="S43" s="518" t="str">
        <f>S10</f>
        <v>TV Segnitz</v>
      </c>
      <c r="T43" s="519"/>
      <c r="U43" s="518" t="str">
        <f>S7</f>
        <v>Großenasper SV</v>
      </c>
      <c r="V43" s="521"/>
    </row>
    <row r="44" spans="1:22" ht="15.75">
      <c r="A44" s="215"/>
      <c r="B44" s="40" t="s">
        <v>72</v>
      </c>
      <c r="C44" s="40"/>
      <c r="D44" s="40"/>
      <c r="E44" s="40"/>
      <c r="F44" s="40"/>
      <c r="G44" s="40"/>
      <c r="H44" s="40"/>
      <c r="I44" s="215"/>
      <c r="J44" s="215"/>
      <c r="K44" s="215"/>
      <c r="L44" s="215"/>
      <c r="M44" s="215"/>
      <c r="N44" s="215"/>
      <c r="O44" s="215"/>
      <c r="P44" s="215"/>
      <c r="Q44" s="215"/>
      <c r="R44" s="215"/>
      <c r="S44" s="215"/>
      <c r="T44" s="215"/>
      <c r="U44" s="215"/>
      <c r="V44" s="215"/>
    </row>
  </sheetData>
  <mergeCells count="91">
    <mergeCell ref="S43:T43"/>
    <mergeCell ref="U43:V43"/>
    <mergeCell ref="S41:T41"/>
    <mergeCell ref="U41:V41"/>
    <mergeCell ref="F2:G2"/>
    <mergeCell ref="S37:T37"/>
    <mergeCell ref="U37:V37"/>
    <mergeCell ref="S39:T39"/>
    <mergeCell ref="U39:V39"/>
    <mergeCell ref="S31:T31"/>
    <mergeCell ref="S23:T23"/>
    <mergeCell ref="S25:T25"/>
    <mergeCell ref="S33:T33"/>
    <mergeCell ref="U33:V33"/>
    <mergeCell ref="S35:T35"/>
    <mergeCell ref="U35:V35"/>
    <mergeCell ref="U29:V29"/>
    <mergeCell ref="U31:V31"/>
    <mergeCell ref="U15:V15"/>
    <mergeCell ref="S17:T17"/>
    <mergeCell ref="U17:V17"/>
    <mergeCell ref="S19:T19"/>
    <mergeCell ref="U19:V19"/>
    <mergeCell ref="U21:V21"/>
    <mergeCell ref="U23:V23"/>
    <mergeCell ref="U25:V25"/>
    <mergeCell ref="S27:T27"/>
    <mergeCell ref="U27:V27"/>
    <mergeCell ref="S21:T21"/>
    <mergeCell ref="N43:O43"/>
    <mergeCell ref="P43:Q43"/>
    <mergeCell ref="N33:O33"/>
    <mergeCell ref="P33:Q33"/>
    <mergeCell ref="N35:O35"/>
    <mergeCell ref="N39:O39"/>
    <mergeCell ref="P39:Q39"/>
    <mergeCell ref="N41:O41"/>
    <mergeCell ref="P41:Q41"/>
    <mergeCell ref="P35:Q35"/>
    <mergeCell ref="N37:O37"/>
    <mergeCell ref="P37:Q37"/>
    <mergeCell ref="N27:O27"/>
    <mergeCell ref="P27:Q27"/>
    <mergeCell ref="N29:O29"/>
    <mergeCell ref="P29:Q29"/>
    <mergeCell ref="N31:O31"/>
    <mergeCell ref="P31:Q31"/>
    <mergeCell ref="N21:O21"/>
    <mergeCell ref="P21:Q21"/>
    <mergeCell ref="N23:O23"/>
    <mergeCell ref="P23:Q23"/>
    <mergeCell ref="N25:O25"/>
    <mergeCell ref="P25:Q25"/>
    <mergeCell ref="D43:E43"/>
    <mergeCell ref="I15:J15"/>
    <mergeCell ref="I17:J17"/>
    <mergeCell ref="I19:J19"/>
    <mergeCell ref="I21:J21"/>
    <mergeCell ref="I23:J23"/>
    <mergeCell ref="I25:J25"/>
    <mergeCell ref="I27:J27"/>
    <mergeCell ref="I29:J29"/>
    <mergeCell ref="I31:J31"/>
    <mergeCell ref="I33:J33"/>
    <mergeCell ref="I35:J35"/>
    <mergeCell ref="I37:J37"/>
    <mergeCell ref="I39:J39"/>
    <mergeCell ref="I41:J41"/>
    <mergeCell ref="I43:J43"/>
    <mergeCell ref="D31:E31"/>
    <mergeCell ref="D33:E33"/>
    <mergeCell ref="D37:E37"/>
    <mergeCell ref="D35:E35"/>
    <mergeCell ref="D41:E41"/>
    <mergeCell ref="D39:E39"/>
    <mergeCell ref="D27:E27"/>
    <mergeCell ref="S29:T29"/>
    <mergeCell ref="S15:T15"/>
    <mergeCell ref="D19:E19"/>
    <mergeCell ref="D23:E23"/>
    <mergeCell ref="D15:E15"/>
    <mergeCell ref="D17:E17"/>
    <mergeCell ref="D21:E21"/>
    <mergeCell ref="D25:E25"/>
    <mergeCell ref="D29:E29"/>
    <mergeCell ref="N15:O15"/>
    <mergeCell ref="P15:Q15"/>
    <mergeCell ref="N17:O17"/>
    <mergeCell ref="P17:Q17"/>
    <mergeCell ref="N19:O19"/>
    <mergeCell ref="P19:Q19"/>
  </mergeCells>
  <phoneticPr fontId="0" type="noConversion"/>
  <pageMargins left="0.78740157480314965" right="0.78740157480314965" top="0.98425196850393704" bottom="0.98425196850393704" header="0.51181102362204722" footer="0.51181102362204722"/>
  <pageSetup paperSize="9" scale="63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R42"/>
  <sheetViews>
    <sheetView topLeftCell="G4" workbookViewId="0">
      <selection activeCell="AQ31" sqref="AQ31"/>
    </sheetView>
  </sheetViews>
  <sheetFormatPr defaultColWidth="11.42578125" defaultRowHeight="12.75"/>
  <cols>
    <col min="1" max="5" width="0" style="81" hidden="1" customWidth="1"/>
    <col min="6" max="6" width="2.7109375" style="81" hidden="1" customWidth="1"/>
    <col min="7" max="7" width="5.85546875" style="81" customWidth="1"/>
    <col min="8" max="8" width="21" style="81" customWidth="1"/>
    <col min="9" max="9" width="3.28515625" style="81" customWidth="1"/>
    <col min="10" max="10" width="23.28515625" style="81" customWidth="1"/>
    <col min="11" max="11" width="2" style="81" hidden="1" customWidth="1"/>
    <col min="12" max="13" width="23.28515625" style="81" hidden="1" customWidth="1"/>
    <col min="14" max="14" width="2.5703125" style="81" hidden="1" customWidth="1"/>
    <col min="15" max="16" width="23.28515625" style="81" hidden="1" customWidth="1"/>
    <col min="17" max="17" width="4.7109375" style="81" customWidth="1"/>
    <col min="18" max="18" width="1.7109375" style="81" customWidth="1"/>
    <col min="19" max="19" width="4.7109375" style="81" customWidth="1"/>
    <col min="20" max="20" width="2.28515625" style="82" customWidth="1"/>
    <col min="21" max="21" width="4.7109375" style="81" customWidth="1"/>
    <col min="22" max="22" width="1.7109375" style="81" customWidth="1"/>
    <col min="23" max="23" width="4.7109375" style="81" customWidth="1"/>
    <col min="24" max="24" width="2.28515625" style="82" customWidth="1"/>
    <col min="25" max="25" width="4.7109375" style="81" customWidth="1"/>
    <col min="26" max="26" width="1.7109375" style="81" customWidth="1"/>
    <col min="27" max="27" width="4.7109375" style="81" customWidth="1"/>
    <col min="28" max="33" width="4.85546875" style="81" hidden="1" customWidth="1"/>
    <col min="34" max="34" width="2.5703125" style="82" customWidth="1"/>
    <col min="35" max="35" width="1.5703125" style="82" customWidth="1"/>
    <col min="36" max="36" width="2.5703125" style="82" customWidth="1"/>
    <col min="37" max="37" width="2.7109375" style="82" customWidth="1"/>
    <col min="38" max="38" width="1.7109375" style="82" customWidth="1"/>
    <col min="39" max="39" width="3" style="82" customWidth="1"/>
    <col min="40" max="16384" width="11.42578125" style="81"/>
  </cols>
  <sheetData>
    <row r="1" spans="1:40" ht="20.25">
      <c r="G1" s="495" t="str">
        <f>'Spielplan Sa'!A1</f>
        <v>Deutsche Meisterschaft der männlichen Jugend U 16 im Feldfaustball 2015</v>
      </c>
    </row>
    <row r="2" spans="1:40" ht="18" customHeight="1">
      <c r="G2" s="496" t="s">
        <v>263</v>
      </c>
      <c r="J2" s="103">
        <f>'Spielplan Sa'!I2</f>
        <v>42274</v>
      </c>
      <c r="K2" s="103"/>
      <c r="L2" s="103"/>
      <c r="M2" s="103"/>
      <c r="N2" s="103"/>
      <c r="O2" s="103"/>
      <c r="P2" s="103"/>
      <c r="Q2" s="83" t="s">
        <v>264</v>
      </c>
    </row>
    <row r="3" spans="1:40" ht="12" customHeight="1"/>
    <row r="4" spans="1:40" ht="15.75">
      <c r="B4" s="134" t="s">
        <v>76</v>
      </c>
      <c r="C4" s="134" t="s">
        <v>77</v>
      </c>
      <c r="D4" s="134" t="s">
        <v>78</v>
      </c>
      <c r="E4" s="227" t="s">
        <v>61</v>
      </c>
      <c r="F4" s="227" t="s">
        <v>79</v>
      </c>
      <c r="G4" s="81" t="s">
        <v>265</v>
      </c>
      <c r="Q4" s="497" t="s">
        <v>112</v>
      </c>
      <c r="R4" s="498" t="s">
        <v>106</v>
      </c>
      <c r="S4" s="84"/>
      <c r="T4" s="85"/>
      <c r="U4" s="497" t="s">
        <v>113</v>
      </c>
      <c r="V4" s="498" t="s">
        <v>106</v>
      </c>
      <c r="W4" s="84"/>
      <c r="X4" s="85"/>
      <c r="Y4" s="497" t="s">
        <v>114</v>
      </c>
      <c r="Z4" s="498" t="s">
        <v>106</v>
      </c>
      <c r="AA4" s="86"/>
      <c r="AB4" s="86"/>
      <c r="AC4" s="86"/>
      <c r="AD4" s="86"/>
      <c r="AE4" s="86"/>
      <c r="AF4" s="86"/>
      <c r="AG4" s="86"/>
      <c r="AH4" s="499" t="s">
        <v>84</v>
      </c>
      <c r="AI4" s="500"/>
      <c r="AJ4" s="501"/>
      <c r="AK4" s="499" t="s">
        <v>85</v>
      </c>
      <c r="AL4" s="500"/>
      <c r="AM4" s="501"/>
      <c r="AN4" s="104" t="s">
        <v>104</v>
      </c>
    </row>
    <row r="5" spans="1:40" ht="15.75">
      <c r="A5" s="226">
        <f>G5</f>
        <v>61</v>
      </c>
      <c r="B5" s="224">
        <f>'Spielplan Sa'!I$2</f>
        <v>42274</v>
      </c>
      <c r="C5" s="133" t="str">
        <f>'Spielplan Sa'!A$4</f>
        <v>männlich U16</v>
      </c>
      <c r="D5" s="133" t="str">
        <f t="shared" ref="D5:D24" si="0">AN5</f>
        <v>Quali-VF</v>
      </c>
      <c r="E5" s="226">
        <v>16</v>
      </c>
      <c r="F5" s="226">
        <v>1</v>
      </c>
      <c r="G5" s="107">
        <v>61</v>
      </c>
      <c r="H5" s="88" t="str">
        <f>'Spielplan So'!D8</f>
        <v>TV Wünschmichelbach</v>
      </c>
      <c r="I5" s="87" t="s">
        <v>266</v>
      </c>
      <c r="J5" s="88" t="str">
        <f>'Spielplan So'!F8</f>
        <v>TV Haibach</v>
      </c>
      <c r="K5" s="88"/>
      <c r="L5" s="88" t="str">
        <f>'Spielplan So'!G8</f>
        <v>SV Kubschütz</v>
      </c>
      <c r="M5" s="88" t="str">
        <f>'Spielplan So'!D7</f>
        <v>2.Grp. A</v>
      </c>
      <c r="N5" s="88" t="str">
        <f>'Spielplan So'!E7</f>
        <v xml:space="preserve"> -</v>
      </c>
      <c r="O5" s="88" t="str">
        <f>'Spielplan So'!F7</f>
        <v>3.Grp. B</v>
      </c>
      <c r="P5" s="88" t="str">
        <f>'Spielplan So'!G7</f>
        <v>1.Grp. D</v>
      </c>
      <c r="Q5" s="131">
        <v>11</v>
      </c>
      <c r="R5" s="219" t="s">
        <v>267</v>
      </c>
      <c r="S5" s="131">
        <v>6</v>
      </c>
      <c r="T5" s="220"/>
      <c r="U5" s="131">
        <v>11</v>
      </c>
      <c r="V5" s="219" t="s">
        <v>88</v>
      </c>
      <c r="W5" s="131">
        <v>8</v>
      </c>
      <c r="X5" s="220"/>
      <c r="Y5" s="131"/>
      <c r="Z5" s="219" t="s">
        <v>88</v>
      </c>
      <c r="AA5" s="132"/>
      <c r="AB5" s="89">
        <f t="shared" ref="AB5:AB24" si="1">IF(Q5=S5,"",IF(Q5&gt;S5,1,0))</f>
        <v>1</v>
      </c>
      <c r="AC5" s="89">
        <f t="shared" ref="AC5:AC24" si="2">IF(U5=W5,"",IF(U5&gt;W5,1,0))</f>
        <v>1</v>
      </c>
      <c r="AD5" s="89" t="str">
        <f>IF(Y5=AA5,"",IF(Y5&gt;AA5,1,0))</f>
        <v/>
      </c>
      <c r="AE5" s="89">
        <f t="shared" ref="AE5:AE24" si="3">IF(Q5=S5,"",IF(Q5&lt;S5,1,0))</f>
        <v>0</v>
      </c>
      <c r="AF5" s="89">
        <f t="shared" ref="AF5:AF24" si="4">IF(U5=W5,"",IF(U5&lt;W5,1,0))</f>
        <v>0</v>
      </c>
      <c r="AG5" s="89" t="str">
        <f>IF(Y5=AA5,"",IF(Y5&lt;AA5,1,0))</f>
        <v/>
      </c>
      <c r="AH5" s="90">
        <f>COUNTIF(AB5:AD5,1)</f>
        <v>2</v>
      </c>
      <c r="AI5" s="90" t="s">
        <v>88</v>
      </c>
      <c r="AJ5" s="90">
        <f>COUNTIF(AE5:AG5,1)</f>
        <v>0</v>
      </c>
      <c r="AK5" s="90">
        <f>IF(AH5=2,2,IF(AJ5=2,0,AH5))</f>
        <v>2</v>
      </c>
      <c r="AL5" s="90" t="s">
        <v>88</v>
      </c>
      <c r="AM5" s="90">
        <f>IF(AJ5=2,2,IF(AH5=2,0,AJ5))</f>
        <v>0</v>
      </c>
      <c r="AN5" s="211" t="str">
        <f>'Spielplan So'!H7</f>
        <v>Quali-VF</v>
      </c>
    </row>
    <row r="6" spans="1:40" ht="15.75">
      <c r="A6" s="226">
        <f t="shared" ref="A6:A37" si="5">G6</f>
        <v>62</v>
      </c>
      <c r="B6" s="224">
        <f>'Spielplan Sa'!I$2</f>
        <v>42274</v>
      </c>
      <c r="C6" s="133" t="str">
        <f>'Spielplan Sa'!A$4</f>
        <v>männlich U16</v>
      </c>
      <c r="D6" s="133" t="str">
        <f t="shared" si="0"/>
        <v>Quali-VF</v>
      </c>
      <c r="E6" s="81">
        <v>16</v>
      </c>
      <c r="F6" s="81">
        <v>2</v>
      </c>
      <c r="G6" s="107">
        <v>62</v>
      </c>
      <c r="H6" s="88" t="str">
        <f>'Spielplan So'!J8</f>
        <v>Ahlhorner SV</v>
      </c>
      <c r="I6" s="87" t="s">
        <v>266</v>
      </c>
      <c r="J6" s="88" t="str">
        <f>'Spielplan So'!L8</f>
        <v>TV Segnitz</v>
      </c>
      <c r="K6" s="88"/>
      <c r="L6" s="88" t="str">
        <f>'Spielplan So'!M8</f>
        <v>TuS Dahlbruch</v>
      </c>
      <c r="M6" s="88" t="str">
        <f>'Spielplan So'!J7</f>
        <v>2.Grp. C</v>
      </c>
      <c r="N6" s="88" t="str">
        <f>'Spielplan So'!K7</f>
        <v xml:space="preserve"> -</v>
      </c>
      <c r="O6" s="88" t="str">
        <f>'Spielplan So'!L7</f>
        <v>3.Grp. D</v>
      </c>
      <c r="P6" s="88" t="str">
        <f>'Spielplan So'!M7</f>
        <v>1.Grp. C</v>
      </c>
      <c r="Q6" s="131">
        <v>9</v>
      </c>
      <c r="R6" s="217" t="s">
        <v>88</v>
      </c>
      <c r="S6" s="131">
        <v>11</v>
      </c>
      <c r="T6" s="223"/>
      <c r="U6" s="131">
        <v>14</v>
      </c>
      <c r="V6" s="219" t="s">
        <v>88</v>
      </c>
      <c r="W6" s="131">
        <v>12</v>
      </c>
      <c r="X6" s="223"/>
      <c r="Y6" s="131">
        <v>11</v>
      </c>
      <c r="Z6" s="219" t="s">
        <v>88</v>
      </c>
      <c r="AA6" s="132">
        <v>8</v>
      </c>
      <c r="AB6" s="89">
        <f t="shared" si="1"/>
        <v>0</v>
      </c>
      <c r="AC6" s="89">
        <f t="shared" si="2"/>
        <v>1</v>
      </c>
      <c r="AD6" s="89">
        <f t="shared" ref="AD6:AD24" si="6">IF(Y6=AA6,"",IF(Y6&gt;AA6,1,0))</f>
        <v>1</v>
      </c>
      <c r="AE6" s="89">
        <f t="shared" si="3"/>
        <v>1</v>
      </c>
      <c r="AF6" s="89">
        <f t="shared" si="4"/>
        <v>0</v>
      </c>
      <c r="AG6" s="89">
        <f t="shared" ref="AG6:AG24" si="7">IF(Y6=AA6,"",IF(Y6&lt;AA6,1,0))</f>
        <v>0</v>
      </c>
      <c r="AH6" s="90">
        <f t="shared" ref="AH6:AH24" si="8">COUNTIF(AB6:AD6,1)</f>
        <v>2</v>
      </c>
      <c r="AI6" s="90" t="s">
        <v>88</v>
      </c>
      <c r="AJ6" s="90">
        <f t="shared" ref="AJ6:AJ24" si="9">COUNTIF(AE6:AG6,1)</f>
        <v>1</v>
      </c>
      <c r="AK6" s="90">
        <f t="shared" ref="AK6:AK24" si="10">IF(AH6=2,2,IF(AJ6=2,0,AH6))</f>
        <v>2</v>
      </c>
      <c r="AL6" s="90" t="s">
        <v>88</v>
      </c>
      <c r="AM6" s="90">
        <f t="shared" ref="AM6:AM24" si="11">IF(AJ6=2,2,IF(AH6=2,0,AJ6))</f>
        <v>0</v>
      </c>
      <c r="AN6" s="211" t="str">
        <f>'Spielplan So'!N7</f>
        <v>Quali-VF</v>
      </c>
    </row>
    <row r="7" spans="1:40" ht="15.75">
      <c r="A7" s="226">
        <f t="shared" si="5"/>
        <v>63</v>
      </c>
      <c r="B7" s="224">
        <f>'Spielplan Sa'!I$2</f>
        <v>42274</v>
      </c>
      <c r="C7" s="133" t="str">
        <f>'Spielplan Sa'!A$4</f>
        <v>männlich U16</v>
      </c>
      <c r="D7" s="133" t="str">
        <f t="shared" si="0"/>
        <v>Quali-VF</v>
      </c>
      <c r="E7" s="81">
        <v>17</v>
      </c>
      <c r="F7" s="226">
        <v>1</v>
      </c>
      <c r="G7" s="107">
        <v>63</v>
      </c>
      <c r="H7" s="88" t="str">
        <f>'Spielplan So'!D10</f>
        <v>SV Düdenbüttel</v>
      </c>
      <c r="I7" s="87" t="s">
        <v>266</v>
      </c>
      <c r="J7" s="88" t="str">
        <f>'Spielplan So'!F10</f>
        <v>TuS Wickrath</v>
      </c>
      <c r="K7" s="88"/>
      <c r="L7" s="88" t="str">
        <f>'Spielplan So'!G10</f>
        <v>TV Brettorf</v>
      </c>
      <c r="M7" s="88" t="str">
        <f>'Spielplan So'!D9</f>
        <v>2.Grp. B</v>
      </c>
      <c r="N7" s="88" t="str">
        <f>'Spielplan So'!E9</f>
        <v xml:space="preserve"> -</v>
      </c>
      <c r="O7" s="88" t="str">
        <f>'Spielplan So'!F9</f>
        <v>3.Grp. A</v>
      </c>
      <c r="P7" s="88" t="str">
        <f>'Spielplan So'!G9</f>
        <v>1.Grp. A</v>
      </c>
      <c r="Q7" s="131">
        <v>9</v>
      </c>
      <c r="R7" s="217" t="s">
        <v>88</v>
      </c>
      <c r="S7" s="131">
        <v>11</v>
      </c>
      <c r="T7" s="223"/>
      <c r="U7" s="131">
        <v>11</v>
      </c>
      <c r="V7" s="219" t="s">
        <v>88</v>
      </c>
      <c r="W7" s="131">
        <v>8</v>
      </c>
      <c r="X7" s="223"/>
      <c r="Y7" s="131">
        <v>6</v>
      </c>
      <c r="Z7" s="219" t="s">
        <v>88</v>
      </c>
      <c r="AA7" s="132">
        <v>11</v>
      </c>
      <c r="AB7" s="89">
        <f t="shared" si="1"/>
        <v>0</v>
      </c>
      <c r="AC7" s="89">
        <f t="shared" si="2"/>
        <v>1</v>
      </c>
      <c r="AD7" s="89">
        <f t="shared" si="6"/>
        <v>0</v>
      </c>
      <c r="AE7" s="89">
        <f t="shared" si="3"/>
        <v>1</v>
      </c>
      <c r="AF7" s="89">
        <f t="shared" si="4"/>
        <v>0</v>
      </c>
      <c r="AG7" s="89">
        <f t="shared" si="7"/>
        <v>1</v>
      </c>
      <c r="AH7" s="90">
        <f t="shared" si="8"/>
        <v>1</v>
      </c>
      <c r="AI7" s="90" t="s">
        <v>88</v>
      </c>
      <c r="AJ7" s="90">
        <f t="shared" si="9"/>
        <v>2</v>
      </c>
      <c r="AK7" s="90">
        <f t="shared" si="10"/>
        <v>0</v>
      </c>
      <c r="AL7" s="90" t="s">
        <v>88</v>
      </c>
      <c r="AM7" s="90">
        <f t="shared" si="11"/>
        <v>2</v>
      </c>
      <c r="AN7" s="211" t="str">
        <f>'Spielplan So'!H9</f>
        <v>Quali-VF</v>
      </c>
    </row>
    <row r="8" spans="1:40" ht="15.75">
      <c r="A8" s="226">
        <f t="shared" si="5"/>
        <v>64</v>
      </c>
      <c r="B8" s="224">
        <f>'Spielplan Sa'!I$2</f>
        <v>42274</v>
      </c>
      <c r="C8" s="133" t="str">
        <f>'Spielplan Sa'!A$4</f>
        <v>männlich U16</v>
      </c>
      <c r="D8" s="133" t="str">
        <f t="shared" si="0"/>
        <v>Quali-VF</v>
      </c>
      <c r="E8" s="81">
        <v>17</v>
      </c>
      <c r="F8" s="81">
        <v>2</v>
      </c>
      <c r="G8" s="107">
        <v>64</v>
      </c>
      <c r="H8" s="88" t="str">
        <f>'Spielplan So'!J10</f>
        <v>TV Waibstadt</v>
      </c>
      <c r="I8" s="87" t="s">
        <v>266</v>
      </c>
      <c r="J8" s="88" t="str">
        <f>'Spielplan So'!L10</f>
        <v>Berliner Turnerschaft</v>
      </c>
      <c r="K8" s="88"/>
      <c r="L8" s="88" t="str">
        <f>'Spielplan So'!M10</f>
        <v>TV Vaihingen/Enz</v>
      </c>
      <c r="M8" s="88" t="str">
        <f>'Spielplan So'!J9</f>
        <v>2.Grp. D</v>
      </c>
      <c r="N8" s="88" t="str">
        <f>'Spielplan So'!K9</f>
        <v xml:space="preserve"> -</v>
      </c>
      <c r="O8" s="88" t="str">
        <f>'Spielplan So'!L9</f>
        <v>3.Grp. C</v>
      </c>
      <c r="P8" s="88" t="str">
        <f>'Spielplan So'!M9</f>
        <v>1.Grp. B</v>
      </c>
      <c r="Q8" s="131">
        <v>12</v>
      </c>
      <c r="R8" s="217" t="s">
        <v>88</v>
      </c>
      <c r="S8" s="131">
        <v>10</v>
      </c>
      <c r="T8" s="223"/>
      <c r="U8" s="131">
        <v>10</v>
      </c>
      <c r="V8" s="219" t="s">
        <v>88</v>
      </c>
      <c r="W8" s="131">
        <v>12</v>
      </c>
      <c r="X8" s="223"/>
      <c r="Y8" s="131">
        <v>11</v>
      </c>
      <c r="Z8" s="219" t="s">
        <v>88</v>
      </c>
      <c r="AA8" s="132">
        <v>5</v>
      </c>
      <c r="AB8" s="89">
        <f t="shared" si="1"/>
        <v>1</v>
      </c>
      <c r="AC8" s="89">
        <f t="shared" si="2"/>
        <v>0</v>
      </c>
      <c r="AD8" s="89">
        <f t="shared" si="6"/>
        <v>1</v>
      </c>
      <c r="AE8" s="89">
        <f t="shared" si="3"/>
        <v>0</v>
      </c>
      <c r="AF8" s="89">
        <f t="shared" si="4"/>
        <v>1</v>
      </c>
      <c r="AG8" s="89">
        <f t="shared" si="7"/>
        <v>0</v>
      </c>
      <c r="AH8" s="90">
        <f t="shared" si="8"/>
        <v>2</v>
      </c>
      <c r="AI8" s="90" t="s">
        <v>88</v>
      </c>
      <c r="AJ8" s="90">
        <f t="shared" si="9"/>
        <v>1</v>
      </c>
      <c r="AK8" s="90">
        <f t="shared" si="10"/>
        <v>2</v>
      </c>
      <c r="AL8" s="90" t="s">
        <v>88</v>
      </c>
      <c r="AM8" s="90">
        <f t="shared" si="11"/>
        <v>0</v>
      </c>
      <c r="AN8" s="211" t="str">
        <f>'Spielplan So'!N9</f>
        <v>Quali-VF</v>
      </c>
    </row>
    <row r="9" spans="1:40" ht="15.75">
      <c r="A9" s="226">
        <f t="shared" si="5"/>
        <v>65</v>
      </c>
      <c r="B9" s="224">
        <f>'Spielplan Sa'!I$2</f>
        <v>42274</v>
      </c>
      <c r="C9" s="133" t="str">
        <f>'Spielplan Sa'!A$4</f>
        <v>männlich U16</v>
      </c>
      <c r="D9" s="133" t="str">
        <f t="shared" si="0"/>
        <v>Viertelf.</v>
      </c>
      <c r="E9" s="81">
        <v>18</v>
      </c>
      <c r="F9" s="226">
        <v>1</v>
      </c>
      <c r="G9" s="107">
        <v>65</v>
      </c>
      <c r="H9" s="88" t="str">
        <f>'Spielplan So'!D12</f>
        <v>SV Kubschütz</v>
      </c>
      <c r="I9" s="87" t="s">
        <v>266</v>
      </c>
      <c r="J9" s="88" t="str">
        <f>'Spielplan So'!F12</f>
        <v>TV Wünschmichelbach</v>
      </c>
      <c r="K9" s="88"/>
      <c r="L9" s="88" t="str">
        <f>'Spielplan So'!G12</f>
        <v>TV Haibach</v>
      </c>
      <c r="M9" s="88" t="str">
        <f>'Spielplan So'!D11</f>
        <v>1.Grp. D</v>
      </c>
      <c r="N9" s="88" t="str">
        <f>'Spielplan So'!E11</f>
        <v xml:space="preserve"> -</v>
      </c>
      <c r="O9" s="88" t="str">
        <f>'Spielplan So'!F11</f>
        <v>Sieger Spiel 61</v>
      </c>
      <c r="P9" s="88" t="str">
        <f>'Spielplan So'!G11</f>
        <v>Verlierer Spiel 61</v>
      </c>
      <c r="Q9" s="131">
        <v>11</v>
      </c>
      <c r="R9" s="217" t="s">
        <v>88</v>
      </c>
      <c r="S9" s="131">
        <v>9</v>
      </c>
      <c r="T9" s="223"/>
      <c r="U9" s="131">
        <v>8</v>
      </c>
      <c r="V9" s="219" t="s">
        <v>88</v>
      </c>
      <c r="W9" s="131">
        <v>11</v>
      </c>
      <c r="X9" s="223"/>
      <c r="Y9" s="131">
        <v>11</v>
      </c>
      <c r="Z9" s="219" t="s">
        <v>88</v>
      </c>
      <c r="AA9" s="132">
        <v>9</v>
      </c>
      <c r="AB9" s="89">
        <f t="shared" si="1"/>
        <v>1</v>
      </c>
      <c r="AC9" s="89">
        <f t="shared" si="2"/>
        <v>0</v>
      </c>
      <c r="AD9" s="89">
        <f t="shared" si="6"/>
        <v>1</v>
      </c>
      <c r="AE9" s="89">
        <f t="shared" si="3"/>
        <v>0</v>
      </c>
      <c r="AF9" s="89">
        <f t="shared" si="4"/>
        <v>1</v>
      </c>
      <c r="AG9" s="89">
        <f t="shared" si="7"/>
        <v>0</v>
      </c>
      <c r="AH9" s="90">
        <f t="shared" si="8"/>
        <v>2</v>
      </c>
      <c r="AI9" s="90" t="s">
        <v>88</v>
      </c>
      <c r="AJ9" s="90">
        <f t="shared" si="9"/>
        <v>1</v>
      </c>
      <c r="AK9" s="90">
        <f t="shared" si="10"/>
        <v>2</v>
      </c>
      <c r="AL9" s="90" t="s">
        <v>88</v>
      </c>
      <c r="AM9" s="90">
        <f t="shared" si="11"/>
        <v>0</v>
      </c>
      <c r="AN9" s="211" t="str">
        <f>'Spielplan So'!H11</f>
        <v>Viertelf.</v>
      </c>
    </row>
    <row r="10" spans="1:40" ht="15.75">
      <c r="A10" s="226">
        <f t="shared" si="5"/>
        <v>66</v>
      </c>
      <c r="B10" s="224">
        <f>'Spielplan Sa'!I$2</f>
        <v>42274</v>
      </c>
      <c r="C10" s="133" t="str">
        <f>'Spielplan Sa'!A$4</f>
        <v>männlich U16</v>
      </c>
      <c r="D10" s="133" t="str">
        <f t="shared" si="0"/>
        <v>Viertelf.</v>
      </c>
      <c r="E10" s="81">
        <v>18</v>
      </c>
      <c r="F10" s="81">
        <v>2</v>
      </c>
      <c r="G10" s="107">
        <v>66</v>
      </c>
      <c r="H10" s="88" t="str">
        <f>'Spielplan So'!J12</f>
        <v>TV Brettorf</v>
      </c>
      <c r="I10" s="87" t="s">
        <v>266</v>
      </c>
      <c r="J10" s="88" t="str">
        <f>'Spielplan So'!L12</f>
        <v>Ahlhorner SV</v>
      </c>
      <c r="K10" s="88"/>
      <c r="L10" s="88" t="str">
        <f>'Spielplan So'!M12</f>
        <v>TV Segnitz</v>
      </c>
      <c r="M10" s="88" t="str">
        <f>'Spielplan So'!J11</f>
        <v>1.Grp. A</v>
      </c>
      <c r="N10" s="88" t="str">
        <f>'Spielplan So'!K11</f>
        <v xml:space="preserve"> -</v>
      </c>
      <c r="O10" s="88" t="str">
        <f>'Spielplan So'!L11</f>
        <v>Sieger Spiel 62</v>
      </c>
      <c r="P10" s="88" t="str">
        <f>'Spielplan So'!M11</f>
        <v>Verlierer Spiel 62</v>
      </c>
      <c r="Q10" s="131">
        <v>11</v>
      </c>
      <c r="R10" s="217" t="s">
        <v>88</v>
      </c>
      <c r="S10" s="131">
        <v>9</v>
      </c>
      <c r="T10" s="223"/>
      <c r="U10" s="131">
        <v>11</v>
      </c>
      <c r="V10" s="219" t="s">
        <v>88</v>
      </c>
      <c r="W10" s="131">
        <v>4</v>
      </c>
      <c r="X10" s="223"/>
      <c r="Y10" s="131"/>
      <c r="Z10" s="219" t="s">
        <v>88</v>
      </c>
      <c r="AA10" s="132"/>
      <c r="AB10" s="89">
        <f t="shared" si="1"/>
        <v>1</v>
      </c>
      <c r="AC10" s="89">
        <f t="shared" si="2"/>
        <v>1</v>
      </c>
      <c r="AD10" s="89" t="str">
        <f t="shared" si="6"/>
        <v/>
      </c>
      <c r="AE10" s="89">
        <f t="shared" si="3"/>
        <v>0</v>
      </c>
      <c r="AF10" s="89">
        <f t="shared" si="4"/>
        <v>0</v>
      </c>
      <c r="AG10" s="89" t="str">
        <f t="shared" si="7"/>
        <v/>
      </c>
      <c r="AH10" s="90">
        <f t="shared" si="8"/>
        <v>2</v>
      </c>
      <c r="AI10" s="90" t="s">
        <v>88</v>
      </c>
      <c r="AJ10" s="90">
        <f t="shared" si="9"/>
        <v>0</v>
      </c>
      <c r="AK10" s="90">
        <f t="shared" si="10"/>
        <v>2</v>
      </c>
      <c r="AL10" s="90" t="s">
        <v>88</v>
      </c>
      <c r="AM10" s="90">
        <f t="shared" si="11"/>
        <v>0</v>
      </c>
      <c r="AN10" s="211" t="str">
        <f>'Spielplan So'!N11</f>
        <v>Viertelf.</v>
      </c>
    </row>
    <row r="11" spans="1:40" ht="15.75">
      <c r="A11" s="226">
        <f t="shared" si="5"/>
        <v>67</v>
      </c>
      <c r="B11" s="224">
        <f>'Spielplan Sa'!I$2</f>
        <v>42274</v>
      </c>
      <c r="C11" s="133" t="str">
        <f>'Spielplan Sa'!A$4</f>
        <v>männlich U16</v>
      </c>
      <c r="D11" s="133" t="str">
        <f t="shared" si="0"/>
        <v>Viertelf.</v>
      </c>
      <c r="E11" s="81">
        <v>19</v>
      </c>
      <c r="F11" s="226">
        <v>1</v>
      </c>
      <c r="G11" s="107">
        <v>67</v>
      </c>
      <c r="H11" s="88" t="str">
        <f>'Spielplan So'!D14</f>
        <v>TuS Dahlbruch</v>
      </c>
      <c r="I11" s="87" t="s">
        <v>266</v>
      </c>
      <c r="J11" s="88" t="str">
        <f>'Spielplan So'!F14</f>
        <v>TuS Wickrath</v>
      </c>
      <c r="K11" s="88"/>
      <c r="L11" s="88" t="str">
        <f>'Spielplan So'!G14</f>
        <v>TV Wünschmichelbach</v>
      </c>
      <c r="M11" s="88" t="str">
        <f>'Spielplan So'!D13</f>
        <v>1.Grp. C</v>
      </c>
      <c r="N11" s="88" t="str">
        <f>'Spielplan So'!E13</f>
        <v xml:space="preserve"> -</v>
      </c>
      <c r="O11" s="88" t="str">
        <f>'Spielplan So'!F13</f>
        <v>Sieger Spiel 63</v>
      </c>
      <c r="P11" s="88" t="str">
        <f>'Spielplan So'!G13</f>
        <v>Verlierer Spiel 65</v>
      </c>
      <c r="Q11" s="131">
        <v>9</v>
      </c>
      <c r="R11" s="217" t="s">
        <v>88</v>
      </c>
      <c r="S11" s="131">
        <v>11</v>
      </c>
      <c r="T11" s="223"/>
      <c r="U11" s="131">
        <v>11</v>
      </c>
      <c r="V11" s="219" t="s">
        <v>88</v>
      </c>
      <c r="W11" s="131">
        <v>8</v>
      </c>
      <c r="X11" s="223"/>
      <c r="Y11" s="131">
        <v>11</v>
      </c>
      <c r="Z11" s="219" t="s">
        <v>88</v>
      </c>
      <c r="AA11" s="132">
        <v>9</v>
      </c>
      <c r="AB11" s="89">
        <f t="shared" si="1"/>
        <v>0</v>
      </c>
      <c r="AC11" s="89">
        <f t="shared" si="2"/>
        <v>1</v>
      </c>
      <c r="AD11" s="89">
        <f t="shared" si="6"/>
        <v>1</v>
      </c>
      <c r="AE11" s="89">
        <f t="shared" si="3"/>
        <v>1</v>
      </c>
      <c r="AF11" s="89">
        <f t="shared" si="4"/>
        <v>0</v>
      </c>
      <c r="AG11" s="89">
        <f t="shared" si="7"/>
        <v>0</v>
      </c>
      <c r="AH11" s="90">
        <f t="shared" si="8"/>
        <v>2</v>
      </c>
      <c r="AI11" s="90" t="s">
        <v>88</v>
      </c>
      <c r="AJ11" s="90">
        <f t="shared" si="9"/>
        <v>1</v>
      </c>
      <c r="AK11" s="90">
        <f t="shared" si="10"/>
        <v>2</v>
      </c>
      <c r="AL11" s="90" t="s">
        <v>88</v>
      </c>
      <c r="AM11" s="90">
        <f t="shared" si="11"/>
        <v>0</v>
      </c>
      <c r="AN11" s="211" t="str">
        <f>'Spielplan So'!H13</f>
        <v>Viertelf.</v>
      </c>
    </row>
    <row r="12" spans="1:40" ht="15.75">
      <c r="A12" s="226">
        <f t="shared" si="5"/>
        <v>68</v>
      </c>
      <c r="B12" s="224">
        <f>'Spielplan Sa'!I$2</f>
        <v>42274</v>
      </c>
      <c r="C12" s="133" t="str">
        <f>'Spielplan Sa'!A$4</f>
        <v>männlich U16</v>
      </c>
      <c r="D12" s="133" t="str">
        <f t="shared" si="0"/>
        <v>Viertelf.</v>
      </c>
      <c r="E12" s="81">
        <v>19</v>
      </c>
      <c r="F12" s="81">
        <v>2</v>
      </c>
      <c r="G12" s="107">
        <v>68</v>
      </c>
      <c r="H12" s="88" t="str">
        <f>'Spielplan So'!J14</f>
        <v>TV Vaihingen/Enz</v>
      </c>
      <c r="I12" s="87" t="s">
        <v>266</v>
      </c>
      <c r="J12" s="88" t="str">
        <f>'Spielplan So'!L14</f>
        <v>TV Waibstadt</v>
      </c>
      <c r="K12" s="88"/>
      <c r="L12" s="88" t="str">
        <f>'Spielplan So'!M14</f>
        <v>Ahlhorner SV</v>
      </c>
      <c r="M12" s="88" t="str">
        <f>'Spielplan So'!J13</f>
        <v>1.Grp. B</v>
      </c>
      <c r="N12" s="88" t="str">
        <f>'Spielplan So'!K13</f>
        <v xml:space="preserve"> -</v>
      </c>
      <c r="O12" s="88" t="str">
        <f>'Spielplan So'!L13</f>
        <v>Sieger Spiel 64</v>
      </c>
      <c r="P12" s="88" t="str">
        <f>'Spielplan So'!M13</f>
        <v>Verlierer Spiel 66</v>
      </c>
      <c r="Q12" s="131">
        <v>11</v>
      </c>
      <c r="R12" s="217" t="s">
        <v>88</v>
      </c>
      <c r="S12" s="131">
        <v>7</v>
      </c>
      <c r="T12" s="223"/>
      <c r="U12" s="131">
        <v>11</v>
      </c>
      <c r="V12" s="219" t="s">
        <v>88</v>
      </c>
      <c r="W12" s="131">
        <v>4</v>
      </c>
      <c r="X12" s="223"/>
      <c r="Y12" s="131"/>
      <c r="Z12" s="219" t="s">
        <v>88</v>
      </c>
      <c r="AA12" s="132"/>
      <c r="AB12" s="89">
        <f t="shared" si="1"/>
        <v>1</v>
      </c>
      <c r="AC12" s="89">
        <f t="shared" si="2"/>
        <v>1</v>
      </c>
      <c r="AD12" s="89" t="str">
        <f t="shared" si="6"/>
        <v/>
      </c>
      <c r="AE12" s="89">
        <f t="shared" si="3"/>
        <v>0</v>
      </c>
      <c r="AF12" s="89">
        <f t="shared" si="4"/>
        <v>0</v>
      </c>
      <c r="AG12" s="89" t="str">
        <f t="shared" si="7"/>
        <v/>
      </c>
      <c r="AH12" s="90">
        <f t="shared" si="8"/>
        <v>2</v>
      </c>
      <c r="AI12" s="90" t="s">
        <v>88</v>
      </c>
      <c r="AJ12" s="90">
        <f t="shared" si="9"/>
        <v>0</v>
      </c>
      <c r="AK12" s="90">
        <f t="shared" si="10"/>
        <v>2</v>
      </c>
      <c r="AL12" s="90" t="s">
        <v>88</v>
      </c>
      <c r="AM12" s="90">
        <f t="shared" si="11"/>
        <v>0</v>
      </c>
      <c r="AN12" s="211" t="str">
        <f>'Spielplan So'!N13</f>
        <v>Viertelf.</v>
      </c>
    </row>
    <row r="13" spans="1:40" ht="15.75">
      <c r="A13" s="226">
        <f t="shared" si="5"/>
        <v>69</v>
      </c>
      <c r="B13" s="224">
        <f>'Spielplan Sa'!I$2</f>
        <v>42274</v>
      </c>
      <c r="C13" s="133" t="str">
        <f>'Spielplan Sa'!A$4</f>
        <v>männlich U16</v>
      </c>
      <c r="D13" s="133" t="str">
        <f t="shared" si="0"/>
        <v xml:space="preserve"> 9-12</v>
      </c>
      <c r="E13" s="81">
        <v>20</v>
      </c>
      <c r="F13" s="226">
        <v>1</v>
      </c>
      <c r="G13" s="107">
        <v>69</v>
      </c>
      <c r="H13" s="88" t="str">
        <f>'Spielplan So'!D16</f>
        <v>TV Haibach</v>
      </c>
      <c r="I13" s="87" t="s">
        <v>266</v>
      </c>
      <c r="J13" s="88" t="str">
        <f>'Spielplan So'!F16</f>
        <v>TV Segnitz</v>
      </c>
      <c r="K13" s="88"/>
      <c r="L13" s="88" t="str">
        <f>'Spielplan So'!G16</f>
        <v>TuS Wickrath</v>
      </c>
      <c r="M13" s="88" t="str">
        <f>'Spielplan So'!D15</f>
        <v>Verlierer Spiel 61</v>
      </c>
      <c r="N13" s="88" t="str">
        <f>'Spielplan So'!E15</f>
        <v xml:space="preserve"> -</v>
      </c>
      <c r="O13" s="88" t="str">
        <f>'Spielplan So'!F15</f>
        <v>Verlierer Spiel 62</v>
      </c>
      <c r="P13" s="88" t="str">
        <f>'Spielplan So'!G15</f>
        <v>Verlierer Spiel 67</v>
      </c>
      <c r="Q13" s="131">
        <v>4</v>
      </c>
      <c r="R13" s="217" t="s">
        <v>88</v>
      </c>
      <c r="S13" s="131">
        <v>11</v>
      </c>
      <c r="T13" s="223"/>
      <c r="U13" s="131">
        <v>6</v>
      </c>
      <c r="V13" s="219" t="s">
        <v>88</v>
      </c>
      <c r="W13" s="131">
        <v>11</v>
      </c>
      <c r="X13" s="223"/>
      <c r="Y13" s="131"/>
      <c r="Z13" s="219" t="s">
        <v>88</v>
      </c>
      <c r="AA13" s="132"/>
      <c r="AB13" s="89">
        <f t="shared" si="1"/>
        <v>0</v>
      </c>
      <c r="AC13" s="89">
        <f t="shared" si="2"/>
        <v>0</v>
      </c>
      <c r="AD13" s="89" t="str">
        <f t="shared" si="6"/>
        <v/>
      </c>
      <c r="AE13" s="89">
        <f t="shared" si="3"/>
        <v>1</v>
      </c>
      <c r="AF13" s="89">
        <f t="shared" si="4"/>
        <v>1</v>
      </c>
      <c r="AG13" s="89" t="str">
        <f t="shared" si="7"/>
        <v/>
      </c>
      <c r="AH13" s="90">
        <f t="shared" si="8"/>
        <v>0</v>
      </c>
      <c r="AI13" s="90" t="s">
        <v>88</v>
      </c>
      <c r="AJ13" s="90">
        <f t="shared" si="9"/>
        <v>2</v>
      </c>
      <c r="AK13" s="90">
        <f t="shared" si="10"/>
        <v>0</v>
      </c>
      <c r="AL13" s="90" t="s">
        <v>88</v>
      </c>
      <c r="AM13" s="90">
        <f t="shared" si="11"/>
        <v>2</v>
      </c>
      <c r="AN13" s="212" t="str">
        <f>'Spielplan So'!H15</f>
        <v xml:space="preserve"> 9-12</v>
      </c>
    </row>
    <row r="14" spans="1:40" ht="15.75">
      <c r="A14" s="226">
        <f t="shared" si="5"/>
        <v>70</v>
      </c>
      <c r="B14" s="224">
        <f>'Spielplan Sa'!I$2</f>
        <v>42274</v>
      </c>
      <c r="C14" s="133" t="str">
        <f>'Spielplan Sa'!A$4</f>
        <v>männlich U16</v>
      </c>
      <c r="D14" s="133" t="str">
        <f t="shared" si="0"/>
        <v xml:space="preserve"> 9-12</v>
      </c>
      <c r="E14" s="81">
        <v>20</v>
      </c>
      <c r="F14" s="81">
        <v>2</v>
      </c>
      <c r="G14" s="107">
        <v>70</v>
      </c>
      <c r="H14" s="88" t="str">
        <f>'Spielplan So'!J16</f>
        <v>SV Düdenbüttel</v>
      </c>
      <c r="I14" s="87" t="s">
        <v>266</v>
      </c>
      <c r="J14" s="88" t="str">
        <f>'Spielplan So'!L16</f>
        <v>Berliner Turnerschaft</v>
      </c>
      <c r="K14" s="88"/>
      <c r="L14" s="88" t="str">
        <f>'Spielplan So'!M16</f>
        <v>TV Waibstadt</v>
      </c>
      <c r="M14" s="88" t="str">
        <f>'Spielplan So'!J15</f>
        <v>Verlierer Spiel 63</v>
      </c>
      <c r="N14" s="88" t="str">
        <f>'Spielplan So'!K15</f>
        <v xml:space="preserve"> -</v>
      </c>
      <c r="O14" s="88" t="str">
        <f>'Spielplan So'!L15</f>
        <v>Verlierer Spiel 64</v>
      </c>
      <c r="P14" s="88" t="str">
        <f>'Spielplan So'!M15</f>
        <v>Verlierer Spiel 68</v>
      </c>
      <c r="Q14" s="131">
        <v>11</v>
      </c>
      <c r="R14" s="217" t="s">
        <v>88</v>
      </c>
      <c r="S14" s="131">
        <v>9</v>
      </c>
      <c r="T14" s="223"/>
      <c r="U14" s="131">
        <v>11</v>
      </c>
      <c r="V14" s="219" t="s">
        <v>88</v>
      </c>
      <c r="W14" s="131">
        <v>7</v>
      </c>
      <c r="X14" s="223"/>
      <c r="Y14" s="131"/>
      <c r="Z14" s="219" t="s">
        <v>88</v>
      </c>
      <c r="AA14" s="132"/>
      <c r="AB14" s="89">
        <f t="shared" si="1"/>
        <v>1</v>
      </c>
      <c r="AC14" s="89">
        <f t="shared" si="2"/>
        <v>1</v>
      </c>
      <c r="AD14" s="89" t="str">
        <f t="shared" si="6"/>
        <v/>
      </c>
      <c r="AE14" s="89">
        <f t="shared" si="3"/>
        <v>0</v>
      </c>
      <c r="AF14" s="89">
        <f t="shared" si="4"/>
        <v>0</v>
      </c>
      <c r="AG14" s="89" t="str">
        <f t="shared" si="7"/>
        <v/>
      </c>
      <c r="AH14" s="90">
        <f t="shared" si="8"/>
        <v>2</v>
      </c>
      <c r="AI14" s="90" t="s">
        <v>88</v>
      </c>
      <c r="AJ14" s="90">
        <f t="shared" si="9"/>
        <v>0</v>
      </c>
      <c r="AK14" s="90">
        <f t="shared" si="10"/>
        <v>2</v>
      </c>
      <c r="AL14" s="90" t="s">
        <v>88</v>
      </c>
      <c r="AM14" s="90">
        <f t="shared" si="11"/>
        <v>0</v>
      </c>
      <c r="AN14" s="212" t="str">
        <f>'Spielplan So'!N15</f>
        <v xml:space="preserve"> 9-12</v>
      </c>
    </row>
    <row r="15" spans="1:40" ht="15.75">
      <c r="A15" s="226">
        <f t="shared" si="5"/>
        <v>71</v>
      </c>
      <c r="B15" s="224">
        <f>'Spielplan Sa'!I$2</f>
        <v>42274</v>
      </c>
      <c r="C15" s="133" t="str">
        <f>'Spielplan Sa'!A$4</f>
        <v>männlich U16</v>
      </c>
      <c r="D15" s="133" t="str">
        <f t="shared" si="0"/>
        <v xml:space="preserve"> 5-8</v>
      </c>
      <c r="E15" s="81">
        <v>21</v>
      </c>
      <c r="F15" s="226">
        <v>1</v>
      </c>
      <c r="G15" s="107">
        <v>71</v>
      </c>
      <c r="H15" s="88" t="str">
        <f>'Spielplan So'!D18</f>
        <v>TV Wünschmichelbach</v>
      </c>
      <c r="I15" s="87" t="s">
        <v>266</v>
      </c>
      <c r="J15" s="88" t="str">
        <f>'Spielplan So'!F18</f>
        <v>Ahlhorner SV</v>
      </c>
      <c r="K15" s="88"/>
      <c r="L15" s="88" t="str">
        <f>'Spielplan So'!G18</f>
        <v>TuS Dahlbruch</v>
      </c>
      <c r="M15" s="88" t="str">
        <f>'Spielplan So'!D17</f>
        <v>Verlierer Spiel 65</v>
      </c>
      <c r="N15" s="88" t="str">
        <f>'Spielplan So'!E17</f>
        <v xml:space="preserve"> -</v>
      </c>
      <c r="O15" s="88" t="str">
        <f>'Spielplan So'!F17</f>
        <v>Verlierer Spiel 66</v>
      </c>
      <c r="P15" s="88" t="str">
        <f>'Spielplan So'!G17</f>
        <v>Sieger Spiel 67</v>
      </c>
      <c r="Q15" s="131">
        <v>11</v>
      </c>
      <c r="R15" s="217" t="s">
        <v>88</v>
      </c>
      <c r="S15" s="131">
        <v>8</v>
      </c>
      <c r="T15" s="223"/>
      <c r="U15" s="131">
        <v>11</v>
      </c>
      <c r="V15" s="219" t="s">
        <v>88</v>
      </c>
      <c r="W15" s="131">
        <v>7</v>
      </c>
      <c r="X15" s="223"/>
      <c r="Y15" s="131"/>
      <c r="Z15" s="219" t="s">
        <v>88</v>
      </c>
      <c r="AA15" s="132"/>
      <c r="AB15" s="89">
        <f t="shared" si="1"/>
        <v>1</v>
      </c>
      <c r="AC15" s="89">
        <f t="shared" si="2"/>
        <v>1</v>
      </c>
      <c r="AD15" s="89" t="str">
        <f t="shared" si="6"/>
        <v/>
      </c>
      <c r="AE15" s="89">
        <f t="shared" si="3"/>
        <v>0</v>
      </c>
      <c r="AF15" s="89">
        <f t="shared" si="4"/>
        <v>0</v>
      </c>
      <c r="AG15" s="89" t="str">
        <f t="shared" si="7"/>
        <v/>
      </c>
      <c r="AH15" s="90">
        <f t="shared" si="8"/>
        <v>2</v>
      </c>
      <c r="AI15" s="90" t="s">
        <v>88</v>
      </c>
      <c r="AJ15" s="90">
        <f t="shared" si="9"/>
        <v>0</v>
      </c>
      <c r="AK15" s="90">
        <f t="shared" si="10"/>
        <v>2</v>
      </c>
      <c r="AL15" s="90" t="s">
        <v>88</v>
      </c>
      <c r="AM15" s="90">
        <f t="shared" si="11"/>
        <v>0</v>
      </c>
      <c r="AN15" s="212" t="str">
        <f>'Spielplan So'!H17</f>
        <v xml:space="preserve"> 5-8</v>
      </c>
    </row>
    <row r="16" spans="1:40" ht="15.75">
      <c r="A16" s="226">
        <f t="shared" si="5"/>
        <v>72</v>
      </c>
      <c r="B16" s="224">
        <f>'Spielplan Sa'!I$2</f>
        <v>42274</v>
      </c>
      <c r="C16" s="133" t="str">
        <f>'Spielplan Sa'!A$4</f>
        <v>männlich U16</v>
      </c>
      <c r="D16" s="133" t="str">
        <f t="shared" si="0"/>
        <v xml:space="preserve"> 5-8</v>
      </c>
      <c r="E16" s="81">
        <v>21</v>
      </c>
      <c r="F16" s="81">
        <v>2</v>
      </c>
      <c r="G16" s="107">
        <v>72</v>
      </c>
      <c r="H16" s="88" t="str">
        <f>'Spielplan So'!J18</f>
        <v>TuS Wickrath</v>
      </c>
      <c r="I16" s="87" t="s">
        <v>266</v>
      </c>
      <c r="J16" s="88" t="str">
        <f>'Spielplan So'!L18</f>
        <v>TV Waibstadt</v>
      </c>
      <c r="K16" s="88"/>
      <c r="L16" s="88" t="str">
        <f>'Spielplan So'!M18</f>
        <v>SV Düdenbüttel</v>
      </c>
      <c r="M16" s="88" t="str">
        <f>'Spielplan So'!J17</f>
        <v>Verlierer Spiel 67</v>
      </c>
      <c r="N16" s="88" t="str">
        <f>'Spielplan So'!K17</f>
        <v xml:space="preserve"> -</v>
      </c>
      <c r="O16" s="88" t="str">
        <f>'Spielplan So'!L17</f>
        <v>Verlierer Spiel 68</v>
      </c>
      <c r="P16" s="88" t="str">
        <f>'Spielplan So'!M17</f>
        <v>Sieger Spiel  70</v>
      </c>
      <c r="Q16" s="131">
        <v>11</v>
      </c>
      <c r="R16" s="217" t="s">
        <v>88</v>
      </c>
      <c r="S16" s="131">
        <v>7</v>
      </c>
      <c r="T16" s="223"/>
      <c r="U16" s="131">
        <v>11</v>
      </c>
      <c r="V16" s="219" t="s">
        <v>88</v>
      </c>
      <c r="W16" s="131">
        <v>6</v>
      </c>
      <c r="X16" s="223"/>
      <c r="Y16" s="131"/>
      <c r="Z16" s="219" t="s">
        <v>88</v>
      </c>
      <c r="AA16" s="132"/>
      <c r="AB16" s="89">
        <f t="shared" si="1"/>
        <v>1</v>
      </c>
      <c r="AC16" s="89">
        <f t="shared" si="2"/>
        <v>1</v>
      </c>
      <c r="AD16" s="89" t="str">
        <f t="shared" si="6"/>
        <v/>
      </c>
      <c r="AE16" s="89">
        <f t="shared" si="3"/>
        <v>0</v>
      </c>
      <c r="AF16" s="89">
        <f t="shared" si="4"/>
        <v>0</v>
      </c>
      <c r="AG16" s="89" t="str">
        <f t="shared" si="7"/>
        <v/>
      </c>
      <c r="AH16" s="90">
        <f t="shared" si="8"/>
        <v>2</v>
      </c>
      <c r="AI16" s="90" t="s">
        <v>88</v>
      </c>
      <c r="AJ16" s="90">
        <f t="shared" si="9"/>
        <v>0</v>
      </c>
      <c r="AK16" s="90">
        <f t="shared" si="10"/>
        <v>2</v>
      </c>
      <c r="AL16" s="90" t="s">
        <v>88</v>
      </c>
      <c r="AM16" s="90">
        <f t="shared" si="11"/>
        <v>0</v>
      </c>
      <c r="AN16" s="212" t="str">
        <f>'Spielplan So'!N17</f>
        <v xml:space="preserve"> 5-8</v>
      </c>
    </row>
    <row r="17" spans="1:44" ht="15.75">
      <c r="A17" s="226">
        <f t="shared" si="5"/>
        <v>73</v>
      </c>
      <c r="B17" s="224">
        <f>'Spielplan Sa'!I$2</f>
        <v>42274</v>
      </c>
      <c r="C17" s="133" t="str">
        <f>'Spielplan Sa'!A$4</f>
        <v>männlich U16</v>
      </c>
      <c r="D17" s="133" t="str">
        <f t="shared" si="0"/>
        <v>HF 1</v>
      </c>
      <c r="E17" s="81">
        <v>22</v>
      </c>
      <c r="F17" s="226">
        <v>1</v>
      </c>
      <c r="G17" s="107">
        <v>73</v>
      </c>
      <c r="H17" s="88" t="str">
        <f>'Spielplan So'!D20</f>
        <v>SV Kubschütz</v>
      </c>
      <c r="I17" s="87" t="s">
        <v>266</v>
      </c>
      <c r="J17" s="88" t="str">
        <f>'Spielplan So'!F20</f>
        <v>TV Brettorf</v>
      </c>
      <c r="K17" s="88"/>
      <c r="L17" s="88" t="str">
        <f>'Spielplan So'!G20</f>
        <v>TV Wünschmichelbach</v>
      </c>
      <c r="M17" s="88" t="str">
        <f>'Spielplan So'!D19</f>
        <v>Sieger Spiel 65</v>
      </c>
      <c r="N17" s="88" t="str">
        <f>'Spielplan So'!E19</f>
        <v xml:space="preserve"> -</v>
      </c>
      <c r="O17" s="88" t="str">
        <f>'Spielplan So'!F19</f>
        <v>Sieger Spiel 66</v>
      </c>
      <c r="P17" s="88" t="str">
        <f>'Spielplan So'!G19</f>
        <v>Sieger Spiel  71</v>
      </c>
      <c r="Q17" s="131">
        <v>8</v>
      </c>
      <c r="R17" s="217" t="s">
        <v>88</v>
      </c>
      <c r="S17" s="131">
        <v>11</v>
      </c>
      <c r="T17" s="223"/>
      <c r="U17" s="131">
        <v>8</v>
      </c>
      <c r="V17" s="219" t="s">
        <v>88</v>
      </c>
      <c r="W17" s="131">
        <v>11</v>
      </c>
      <c r="X17" s="223"/>
      <c r="Y17" s="131"/>
      <c r="Z17" s="219" t="s">
        <v>88</v>
      </c>
      <c r="AA17" s="132"/>
      <c r="AB17" s="89">
        <f t="shared" si="1"/>
        <v>0</v>
      </c>
      <c r="AC17" s="89">
        <f t="shared" si="2"/>
        <v>0</v>
      </c>
      <c r="AD17" s="89" t="str">
        <f t="shared" si="6"/>
        <v/>
      </c>
      <c r="AE17" s="89">
        <f t="shared" si="3"/>
        <v>1</v>
      </c>
      <c r="AF17" s="89">
        <f t="shared" si="4"/>
        <v>1</v>
      </c>
      <c r="AG17" s="89" t="str">
        <f t="shared" si="7"/>
        <v/>
      </c>
      <c r="AH17" s="90">
        <f t="shared" si="8"/>
        <v>0</v>
      </c>
      <c r="AI17" s="90" t="s">
        <v>88</v>
      </c>
      <c r="AJ17" s="90">
        <f t="shared" si="9"/>
        <v>2</v>
      </c>
      <c r="AK17" s="90">
        <f t="shared" si="10"/>
        <v>0</v>
      </c>
      <c r="AL17" s="90" t="s">
        <v>88</v>
      </c>
      <c r="AM17" s="90">
        <f t="shared" si="11"/>
        <v>2</v>
      </c>
      <c r="AN17" s="212" t="str">
        <f>'Spielplan So'!H19</f>
        <v>HF 1</v>
      </c>
    </row>
    <row r="18" spans="1:44" ht="15.75">
      <c r="A18" s="226">
        <f t="shared" si="5"/>
        <v>74</v>
      </c>
      <c r="B18" s="224">
        <f>'Spielplan Sa'!I$2</f>
        <v>42274</v>
      </c>
      <c r="C18" s="133" t="str">
        <f>'Spielplan Sa'!A$4</f>
        <v>männlich U16</v>
      </c>
      <c r="D18" s="133" t="str">
        <f t="shared" si="0"/>
        <v>Pl.11/12</v>
      </c>
      <c r="E18" s="81">
        <v>22</v>
      </c>
      <c r="F18" s="81">
        <v>2</v>
      </c>
      <c r="G18" s="107">
        <v>74</v>
      </c>
      <c r="H18" s="88" t="str">
        <f>'Spielplan So'!J20</f>
        <v>TV Haibach</v>
      </c>
      <c r="I18" s="87" t="s">
        <v>266</v>
      </c>
      <c r="J18" s="88" t="str">
        <f>'Spielplan So'!L20</f>
        <v>Berliner Turnerschaft</v>
      </c>
      <c r="K18" s="88"/>
      <c r="L18" s="88" t="str">
        <f>'Spielplan So'!M20</f>
        <v>TuS Wickrath</v>
      </c>
      <c r="M18" s="88" t="str">
        <f>'Spielplan So'!J19</f>
        <v>Verlierer Spiel  69</v>
      </c>
      <c r="N18" s="88" t="str">
        <f>'Spielplan So'!K19</f>
        <v xml:space="preserve"> -</v>
      </c>
      <c r="O18" s="88" t="str">
        <f>'Spielplan So'!L19</f>
        <v>Verlierer Spiel  70</v>
      </c>
      <c r="P18" s="88" t="str">
        <f>'Spielplan So'!M19</f>
        <v>Sieger Spiel  72</v>
      </c>
      <c r="Q18" s="131">
        <v>8</v>
      </c>
      <c r="R18" s="217" t="s">
        <v>88</v>
      </c>
      <c r="S18" s="131">
        <v>11</v>
      </c>
      <c r="T18" s="223"/>
      <c r="U18" s="131">
        <v>9</v>
      </c>
      <c r="V18" s="219" t="s">
        <v>88</v>
      </c>
      <c r="W18" s="131">
        <v>11</v>
      </c>
      <c r="X18" s="223"/>
      <c r="Y18" s="131"/>
      <c r="Z18" s="219" t="s">
        <v>88</v>
      </c>
      <c r="AA18" s="132"/>
      <c r="AB18" s="89">
        <f t="shared" si="1"/>
        <v>0</v>
      </c>
      <c r="AC18" s="89">
        <f t="shared" si="2"/>
        <v>0</v>
      </c>
      <c r="AD18" s="89" t="str">
        <f t="shared" si="6"/>
        <v/>
      </c>
      <c r="AE18" s="89">
        <f t="shared" si="3"/>
        <v>1</v>
      </c>
      <c r="AF18" s="89">
        <f t="shared" si="4"/>
        <v>1</v>
      </c>
      <c r="AG18" s="89" t="str">
        <f t="shared" si="7"/>
        <v/>
      </c>
      <c r="AH18" s="90">
        <f t="shared" si="8"/>
        <v>0</v>
      </c>
      <c r="AI18" s="90" t="s">
        <v>88</v>
      </c>
      <c r="AJ18" s="90">
        <f t="shared" si="9"/>
        <v>2</v>
      </c>
      <c r="AK18" s="90">
        <f t="shared" si="10"/>
        <v>0</v>
      </c>
      <c r="AL18" s="90" t="s">
        <v>88</v>
      </c>
      <c r="AM18" s="90">
        <f t="shared" si="11"/>
        <v>2</v>
      </c>
      <c r="AN18" s="212" t="str">
        <f>'Spielplan So'!N19</f>
        <v>Pl.11/12</v>
      </c>
      <c r="AR18" s="82"/>
    </row>
    <row r="19" spans="1:44" ht="15.75">
      <c r="A19" s="226">
        <f t="shared" si="5"/>
        <v>75</v>
      </c>
      <c r="B19" s="224">
        <f>'Spielplan Sa'!I$2</f>
        <v>42274</v>
      </c>
      <c r="C19" s="133" t="str">
        <f>'Spielplan Sa'!A$4</f>
        <v>männlich U16</v>
      </c>
      <c r="D19" s="133" t="str">
        <f t="shared" si="0"/>
        <v>HF 2</v>
      </c>
      <c r="E19" s="81">
        <v>23</v>
      </c>
      <c r="F19" s="226">
        <v>1</v>
      </c>
      <c r="G19" s="107">
        <v>75</v>
      </c>
      <c r="H19" s="88" t="str">
        <f>'Spielplan So'!D22</f>
        <v>TuS Dahlbruch</v>
      </c>
      <c r="I19" s="87" t="s">
        <v>266</v>
      </c>
      <c r="J19" s="88" t="str">
        <f>'Spielplan So'!F22</f>
        <v>TV Vaihingen/Enz</v>
      </c>
      <c r="K19" s="88"/>
      <c r="L19" s="88" t="str">
        <f>'Spielplan So'!G22</f>
        <v>SV Kubschütz</v>
      </c>
      <c r="M19" s="88" t="str">
        <f>'Spielplan So'!D21</f>
        <v>Sieger Spiel 67</v>
      </c>
      <c r="N19" s="88" t="str">
        <f>'Spielplan So'!E21</f>
        <v xml:space="preserve"> -</v>
      </c>
      <c r="O19" s="88" t="str">
        <f>'Spielplan So'!F21</f>
        <v>Sieger Spiel 68</v>
      </c>
      <c r="P19" s="88" t="str">
        <f>'Spielplan So'!G21</f>
        <v>Verlierer Spiel 73</v>
      </c>
      <c r="Q19" s="131">
        <v>8</v>
      </c>
      <c r="R19" s="217" t="s">
        <v>88</v>
      </c>
      <c r="S19" s="131">
        <v>11</v>
      </c>
      <c r="T19" s="223"/>
      <c r="U19" s="131">
        <v>6</v>
      </c>
      <c r="V19" s="219" t="s">
        <v>88</v>
      </c>
      <c r="W19" s="131">
        <v>11</v>
      </c>
      <c r="X19" s="223"/>
      <c r="Y19" s="131"/>
      <c r="Z19" s="219" t="s">
        <v>88</v>
      </c>
      <c r="AA19" s="132"/>
      <c r="AB19" s="89">
        <f t="shared" si="1"/>
        <v>0</v>
      </c>
      <c r="AC19" s="89">
        <f t="shared" si="2"/>
        <v>0</v>
      </c>
      <c r="AD19" s="89" t="str">
        <f t="shared" si="6"/>
        <v/>
      </c>
      <c r="AE19" s="89">
        <f t="shared" si="3"/>
        <v>1</v>
      </c>
      <c r="AF19" s="89">
        <f t="shared" si="4"/>
        <v>1</v>
      </c>
      <c r="AG19" s="89" t="str">
        <f t="shared" si="7"/>
        <v/>
      </c>
      <c r="AH19" s="90">
        <f t="shared" si="8"/>
        <v>0</v>
      </c>
      <c r="AI19" s="90" t="s">
        <v>88</v>
      </c>
      <c r="AJ19" s="90">
        <f t="shared" si="9"/>
        <v>2</v>
      </c>
      <c r="AK19" s="90">
        <f t="shared" si="10"/>
        <v>0</v>
      </c>
      <c r="AL19" s="90" t="s">
        <v>88</v>
      </c>
      <c r="AM19" s="90">
        <f t="shared" si="11"/>
        <v>2</v>
      </c>
      <c r="AN19" s="212" t="str">
        <f>'Spielplan So'!H21</f>
        <v>HF 2</v>
      </c>
    </row>
    <row r="20" spans="1:44" ht="15.75">
      <c r="A20" s="226">
        <f t="shared" si="5"/>
        <v>76</v>
      </c>
      <c r="B20" s="224">
        <f>'Spielplan Sa'!I$2</f>
        <v>42274</v>
      </c>
      <c r="C20" s="133" t="str">
        <f>'Spielplan Sa'!A$4</f>
        <v>männlich U16</v>
      </c>
      <c r="D20" s="133" t="str">
        <f t="shared" si="0"/>
        <v>Pl.9/10</v>
      </c>
      <c r="E20" s="81">
        <v>23</v>
      </c>
      <c r="F20" s="81">
        <v>2</v>
      </c>
      <c r="G20" s="107">
        <v>76</v>
      </c>
      <c r="H20" s="88" t="str">
        <f>'Spielplan So'!J22</f>
        <v>TV Segnitz</v>
      </c>
      <c r="I20" s="87" t="s">
        <v>266</v>
      </c>
      <c r="J20" s="88" t="str">
        <f>'Spielplan So'!L22</f>
        <v>SV Düdenbüttel</v>
      </c>
      <c r="K20" s="88"/>
      <c r="L20" s="88" t="str">
        <f>'Spielplan So'!M22</f>
        <v>TV Haibach</v>
      </c>
      <c r="M20" s="88" t="str">
        <f>'Spielplan So'!J21</f>
        <v>Sieger Spiel  69</v>
      </c>
      <c r="N20" s="88" t="str">
        <f>'Spielplan So'!K21</f>
        <v xml:space="preserve"> -</v>
      </c>
      <c r="O20" s="88" t="str">
        <f>'Spielplan So'!L21</f>
        <v>Sieger Spiel  70</v>
      </c>
      <c r="P20" s="88" t="str">
        <f>'Spielplan So'!M21</f>
        <v>Verlierer Spiel  74</v>
      </c>
      <c r="Q20" s="131">
        <v>11</v>
      </c>
      <c r="R20" s="219" t="s">
        <v>267</v>
      </c>
      <c r="S20" s="131">
        <v>8</v>
      </c>
      <c r="T20" s="220"/>
      <c r="U20" s="131">
        <v>8</v>
      </c>
      <c r="V20" s="219" t="s">
        <v>88</v>
      </c>
      <c r="W20" s="131">
        <v>11</v>
      </c>
      <c r="X20" s="220"/>
      <c r="Y20" s="131">
        <v>11</v>
      </c>
      <c r="Z20" s="219" t="s">
        <v>88</v>
      </c>
      <c r="AA20" s="132">
        <v>2</v>
      </c>
      <c r="AB20" s="89">
        <f t="shared" si="1"/>
        <v>1</v>
      </c>
      <c r="AC20" s="89">
        <f t="shared" si="2"/>
        <v>0</v>
      </c>
      <c r="AD20" s="89">
        <f t="shared" si="6"/>
        <v>1</v>
      </c>
      <c r="AE20" s="89">
        <f t="shared" si="3"/>
        <v>0</v>
      </c>
      <c r="AF20" s="89">
        <f t="shared" si="4"/>
        <v>1</v>
      </c>
      <c r="AG20" s="89">
        <f t="shared" si="7"/>
        <v>0</v>
      </c>
      <c r="AH20" s="90">
        <f t="shared" si="8"/>
        <v>2</v>
      </c>
      <c r="AI20" s="90" t="s">
        <v>88</v>
      </c>
      <c r="AJ20" s="90">
        <f t="shared" si="9"/>
        <v>1</v>
      </c>
      <c r="AK20" s="90">
        <f t="shared" si="10"/>
        <v>2</v>
      </c>
      <c r="AL20" s="90" t="s">
        <v>88</v>
      </c>
      <c r="AM20" s="90">
        <f t="shared" si="11"/>
        <v>0</v>
      </c>
      <c r="AN20" s="212" t="str">
        <f>'Spielplan So'!N21</f>
        <v>Pl.9/10</v>
      </c>
    </row>
    <row r="21" spans="1:44" ht="15.75">
      <c r="A21" s="226">
        <f t="shared" si="5"/>
        <v>77</v>
      </c>
      <c r="B21" s="224">
        <f>'Spielplan Sa'!I$2</f>
        <v>42274</v>
      </c>
      <c r="C21" s="133" t="str">
        <f>'Spielplan Sa'!A$4</f>
        <v>männlich U16</v>
      </c>
      <c r="D21" s="133" t="str">
        <f t="shared" si="0"/>
        <v>Pl.5/6</v>
      </c>
      <c r="E21" s="81">
        <v>24</v>
      </c>
      <c r="F21" s="226">
        <v>1</v>
      </c>
      <c r="G21" s="107">
        <v>77</v>
      </c>
      <c r="H21" s="88" t="str">
        <f>'Spielplan So'!D24</f>
        <v>TV Wünschmichelbach</v>
      </c>
      <c r="I21" s="87" t="s">
        <v>266</v>
      </c>
      <c r="J21" s="88" t="str">
        <f>'Spielplan So'!F24</f>
        <v>TuS Wickrath</v>
      </c>
      <c r="K21" s="88"/>
      <c r="L21" s="88" t="str">
        <f>'Spielplan So'!G24</f>
        <v>TV Vaihingen/Enz</v>
      </c>
      <c r="M21" s="88" t="str">
        <f>'Spielplan So'!D23</f>
        <v>Sieger Spiel  71</v>
      </c>
      <c r="N21" s="88" t="str">
        <f>'Spielplan So'!E23</f>
        <v xml:space="preserve"> -</v>
      </c>
      <c r="O21" s="88" t="str">
        <f>'Spielplan So'!F23</f>
        <v>Sieger Spiel  72</v>
      </c>
      <c r="P21" s="88" t="str">
        <f>'Spielplan So'!G23</f>
        <v>Sieger Spiel 75</v>
      </c>
      <c r="Q21" s="131">
        <v>3</v>
      </c>
      <c r="R21" s="217" t="s">
        <v>88</v>
      </c>
      <c r="S21" s="131">
        <v>11</v>
      </c>
      <c r="T21" s="223"/>
      <c r="U21" s="131">
        <v>11</v>
      </c>
      <c r="V21" s="219" t="s">
        <v>88</v>
      </c>
      <c r="W21" s="131">
        <v>7</v>
      </c>
      <c r="X21" s="223"/>
      <c r="Y21" s="131">
        <v>11</v>
      </c>
      <c r="Z21" s="219" t="s">
        <v>88</v>
      </c>
      <c r="AA21" s="132">
        <v>9</v>
      </c>
      <c r="AB21" s="89">
        <f t="shared" si="1"/>
        <v>0</v>
      </c>
      <c r="AC21" s="89">
        <f t="shared" si="2"/>
        <v>1</v>
      </c>
      <c r="AD21" s="89">
        <f t="shared" si="6"/>
        <v>1</v>
      </c>
      <c r="AE21" s="89">
        <f t="shared" si="3"/>
        <v>1</v>
      </c>
      <c r="AF21" s="89">
        <f t="shared" si="4"/>
        <v>0</v>
      </c>
      <c r="AG21" s="89">
        <f t="shared" si="7"/>
        <v>0</v>
      </c>
      <c r="AH21" s="90">
        <f t="shared" si="8"/>
        <v>2</v>
      </c>
      <c r="AI21" s="90" t="s">
        <v>88</v>
      </c>
      <c r="AJ21" s="90">
        <f t="shared" si="9"/>
        <v>1</v>
      </c>
      <c r="AK21" s="90">
        <f t="shared" si="10"/>
        <v>2</v>
      </c>
      <c r="AL21" s="90" t="s">
        <v>88</v>
      </c>
      <c r="AM21" s="90">
        <f t="shared" si="11"/>
        <v>0</v>
      </c>
      <c r="AN21" s="212" t="str">
        <f>'Spielplan So'!H23</f>
        <v>Pl.5/6</v>
      </c>
    </row>
    <row r="22" spans="1:44" ht="15.75">
      <c r="A22" s="226">
        <f t="shared" si="5"/>
        <v>78</v>
      </c>
      <c r="B22" s="224">
        <f>'Spielplan Sa'!I$2</f>
        <v>42274</v>
      </c>
      <c r="C22" s="133" t="str">
        <f>'Spielplan Sa'!A$4</f>
        <v>männlich U16</v>
      </c>
      <c r="D22" s="133" t="str">
        <f t="shared" si="0"/>
        <v>Pl.7/8</v>
      </c>
      <c r="E22" s="81">
        <v>24</v>
      </c>
      <c r="F22" s="81">
        <v>2</v>
      </c>
      <c r="G22" s="107">
        <v>78</v>
      </c>
      <c r="H22" s="88" t="str">
        <f>'Spielplan So'!J24</f>
        <v>Ahlhorner SV</v>
      </c>
      <c r="I22" s="87" t="s">
        <v>266</v>
      </c>
      <c r="J22" s="88" t="str">
        <f>'Spielplan So'!L24</f>
        <v>TV Waibstadt</v>
      </c>
      <c r="K22" s="88"/>
      <c r="L22" s="88" t="str">
        <f>'Spielplan So'!M24</f>
        <v>TV Segnitz</v>
      </c>
      <c r="M22" s="88" t="str">
        <f>'Spielplan So'!J23</f>
        <v>Verlierer Spiel  71</v>
      </c>
      <c r="N22" s="88" t="str">
        <f>'Spielplan So'!K23</f>
        <v xml:space="preserve"> -</v>
      </c>
      <c r="O22" s="88" t="str">
        <f>'Spielplan So'!L23</f>
        <v>Verlierer Spiel  72</v>
      </c>
      <c r="P22" s="88" t="str">
        <f>'Spielplan So'!M23</f>
        <v>Sieger Spiel  76</v>
      </c>
      <c r="Q22" s="131">
        <v>5</v>
      </c>
      <c r="R22" s="217" t="s">
        <v>88</v>
      </c>
      <c r="S22" s="131">
        <v>11</v>
      </c>
      <c r="T22" s="223"/>
      <c r="U22" s="131">
        <v>9</v>
      </c>
      <c r="V22" s="219" t="s">
        <v>88</v>
      </c>
      <c r="W22" s="131">
        <v>11</v>
      </c>
      <c r="X22" s="223"/>
      <c r="Y22" s="131"/>
      <c r="Z22" s="219" t="s">
        <v>88</v>
      </c>
      <c r="AA22" s="132"/>
      <c r="AB22" s="89">
        <f t="shared" si="1"/>
        <v>0</v>
      </c>
      <c r="AC22" s="89">
        <f t="shared" si="2"/>
        <v>0</v>
      </c>
      <c r="AD22" s="89" t="str">
        <f t="shared" si="6"/>
        <v/>
      </c>
      <c r="AE22" s="89">
        <f t="shared" si="3"/>
        <v>1</v>
      </c>
      <c r="AF22" s="89">
        <f t="shared" si="4"/>
        <v>1</v>
      </c>
      <c r="AG22" s="89" t="str">
        <f t="shared" si="7"/>
        <v/>
      </c>
      <c r="AH22" s="90">
        <f t="shared" si="8"/>
        <v>0</v>
      </c>
      <c r="AI22" s="90" t="s">
        <v>88</v>
      </c>
      <c r="AJ22" s="90">
        <f t="shared" si="9"/>
        <v>2</v>
      </c>
      <c r="AK22" s="90">
        <f t="shared" si="10"/>
        <v>0</v>
      </c>
      <c r="AL22" s="90" t="s">
        <v>88</v>
      </c>
      <c r="AM22" s="90">
        <f t="shared" si="11"/>
        <v>2</v>
      </c>
      <c r="AN22" s="212" t="str">
        <f>'Spielplan So'!N23</f>
        <v>Pl.7/8</v>
      </c>
    </row>
    <row r="23" spans="1:44" ht="15.75">
      <c r="A23" s="226">
        <f t="shared" si="5"/>
        <v>79</v>
      </c>
      <c r="B23" s="224">
        <f>'Spielplan Sa'!I$2</f>
        <v>42274</v>
      </c>
      <c r="C23" s="133" t="str">
        <f>'Spielplan Sa'!A$4</f>
        <v>männlich U16</v>
      </c>
      <c r="D23" s="133" t="str">
        <f t="shared" si="0"/>
        <v>Pl.3/4</v>
      </c>
      <c r="E23" s="81">
        <v>25</v>
      </c>
      <c r="F23" s="226">
        <v>1</v>
      </c>
      <c r="G23" s="107">
        <v>79</v>
      </c>
      <c r="H23" s="88" t="str">
        <f>'Spielplan So'!D26</f>
        <v>SV Kubschütz</v>
      </c>
      <c r="I23" s="87" t="s">
        <v>266</v>
      </c>
      <c r="J23" s="88" t="str">
        <f>'Spielplan So'!F26</f>
        <v>TuS Dahlbruch</v>
      </c>
      <c r="K23" s="88"/>
      <c r="L23" s="88" t="str">
        <f>'Spielplan So'!G26</f>
        <v>TV Wünschmichelbach</v>
      </c>
      <c r="M23" s="88" t="str">
        <f>'Spielplan So'!D25</f>
        <v>Verlierer Spiel 73</v>
      </c>
      <c r="N23" s="88" t="str">
        <f>'Spielplan So'!E25</f>
        <v xml:space="preserve"> -</v>
      </c>
      <c r="O23" s="88" t="str">
        <f>'Spielplan So'!F25</f>
        <v>Verlierer Spiel 75</v>
      </c>
      <c r="P23" s="88" t="str">
        <f>'Spielplan So'!G25</f>
        <v>Sieger Spiel 77</v>
      </c>
      <c r="Q23" s="131">
        <v>11</v>
      </c>
      <c r="R23" s="217" t="s">
        <v>88</v>
      </c>
      <c r="S23" s="131">
        <v>9</v>
      </c>
      <c r="T23" s="223"/>
      <c r="U23" s="131">
        <v>8</v>
      </c>
      <c r="V23" s="219" t="s">
        <v>88</v>
      </c>
      <c r="W23" s="131">
        <v>11</v>
      </c>
      <c r="X23" s="223"/>
      <c r="Y23" s="131">
        <v>11</v>
      </c>
      <c r="Z23" s="219" t="s">
        <v>88</v>
      </c>
      <c r="AA23" s="132">
        <v>7</v>
      </c>
      <c r="AB23" s="89">
        <f t="shared" si="1"/>
        <v>1</v>
      </c>
      <c r="AC23" s="89">
        <f t="shared" si="2"/>
        <v>0</v>
      </c>
      <c r="AD23" s="89">
        <f t="shared" si="6"/>
        <v>1</v>
      </c>
      <c r="AE23" s="89">
        <f t="shared" si="3"/>
        <v>0</v>
      </c>
      <c r="AF23" s="89">
        <f t="shared" si="4"/>
        <v>1</v>
      </c>
      <c r="AG23" s="89">
        <f t="shared" si="7"/>
        <v>0</v>
      </c>
      <c r="AH23" s="90">
        <f t="shared" si="8"/>
        <v>2</v>
      </c>
      <c r="AI23" s="90" t="s">
        <v>88</v>
      </c>
      <c r="AJ23" s="90">
        <f t="shared" si="9"/>
        <v>1</v>
      </c>
      <c r="AK23" s="90">
        <f t="shared" si="10"/>
        <v>2</v>
      </c>
      <c r="AL23" s="90" t="s">
        <v>88</v>
      </c>
      <c r="AM23" s="90">
        <f t="shared" si="11"/>
        <v>0</v>
      </c>
      <c r="AN23" s="212" t="str">
        <f>'Spielplan So'!H25</f>
        <v>Pl.3/4</v>
      </c>
    </row>
    <row r="24" spans="1:44" ht="15.75">
      <c r="A24" s="226">
        <f t="shared" si="5"/>
        <v>80</v>
      </c>
      <c r="B24" s="224">
        <f>'Spielplan Sa'!I$2</f>
        <v>42274</v>
      </c>
      <c r="C24" s="133" t="str">
        <f>'Spielplan Sa'!A$4</f>
        <v>männlich U16</v>
      </c>
      <c r="D24" s="133" t="str">
        <f t="shared" si="0"/>
        <v>Finale</v>
      </c>
      <c r="E24" s="81">
        <v>26</v>
      </c>
      <c r="F24" s="81">
        <v>1</v>
      </c>
      <c r="G24" s="107">
        <v>80</v>
      </c>
      <c r="H24" s="88" t="str">
        <f>'Spielplan So'!D28</f>
        <v>TV Brettorf</v>
      </c>
      <c r="I24" s="87" t="s">
        <v>266</v>
      </c>
      <c r="J24" s="88" t="str">
        <f>'Spielplan So'!F28</f>
        <v>TV Vaihingen/Enz</v>
      </c>
      <c r="K24" s="88"/>
      <c r="L24" s="88" t="str">
        <f>'Spielplan So'!G28</f>
        <v xml:space="preserve"> </v>
      </c>
      <c r="M24" s="88" t="str">
        <f>'Spielplan So'!D27</f>
        <v>Sieger Spiel 73</v>
      </c>
      <c r="N24" s="88" t="str">
        <f>'Spielplan So'!E27</f>
        <v xml:space="preserve"> -</v>
      </c>
      <c r="O24" s="88" t="str">
        <f>'Spielplan So'!F27</f>
        <v>Sieger Spiel 75</v>
      </c>
      <c r="P24" s="88" t="str">
        <f>'Spielplan So'!G27</f>
        <v>Schiedsrichter</v>
      </c>
      <c r="Q24" s="131">
        <v>11</v>
      </c>
      <c r="R24" s="217" t="s">
        <v>88</v>
      </c>
      <c r="S24" s="131">
        <v>8</v>
      </c>
      <c r="T24" s="223"/>
      <c r="U24" s="131">
        <v>11</v>
      </c>
      <c r="V24" s="219" t="s">
        <v>88</v>
      </c>
      <c r="W24" s="131">
        <v>9</v>
      </c>
      <c r="X24" s="223"/>
      <c r="Y24" s="131"/>
      <c r="Z24" s="219" t="s">
        <v>88</v>
      </c>
      <c r="AA24" s="132"/>
      <c r="AB24" s="89">
        <f t="shared" si="1"/>
        <v>1</v>
      </c>
      <c r="AC24" s="89">
        <f t="shared" si="2"/>
        <v>1</v>
      </c>
      <c r="AD24" s="89" t="str">
        <f t="shared" si="6"/>
        <v/>
      </c>
      <c r="AE24" s="89">
        <f t="shared" si="3"/>
        <v>0</v>
      </c>
      <c r="AF24" s="89">
        <f t="shared" si="4"/>
        <v>0</v>
      </c>
      <c r="AG24" s="89" t="str">
        <f t="shared" si="7"/>
        <v/>
      </c>
      <c r="AH24" s="90">
        <f t="shared" si="8"/>
        <v>2</v>
      </c>
      <c r="AI24" s="90" t="s">
        <v>88</v>
      </c>
      <c r="AJ24" s="90">
        <f t="shared" si="9"/>
        <v>0</v>
      </c>
      <c r="AK24" s="90">
        <f t="shared" si="10"/>
        <v>2</v>
      </c>
      <c r="AL24" s="90" t="s">
        <v>88</v>
      </c>
      <c r="AM24" s="90">
        <f t="shared" si="11"/>
        <v>0</v>
      </c>
      <c r="AN24" s="212" t="str">
        <f>'Spielplan So'!H27</f>
        <v>Finale</v>
      </c>
    </row>
    <row r="25" spans="1:44" ht="20.25">
      <c r="A25" s="226"/>
      <c r="B25" s="224"/>
      <c r="C25" s="133"/>
      <c r="D25" s="133"/>
      <c r="G25" s="496" t="s">
        <v>263</v>
      </c>
      <c r="J25" s="103">
        <f>'Spielplan Sa'!I2</f>
        <v>42274</v>
      </c>
      <c r="K25" s="103"/>
      <c r="L25" s="103"/>
      <c r="M25" s="103"/>
      <c r="N25" s="103"/>
      <c r="O25" s="103"/>
      <c r="P25" s="103"/>
      <c r="Q25" s="83" t="s">
        <v>268</v>
      </c>
    </row>
    <row r="26" spans="1:44" ht="15.75">
      <c r="A26" s="226">
        <f t="shared" si="5"/>
        <v>81</v>
      </c>
      <c r="B26" s="224">
        <f>'Spielplan Sa'!I$2</f>
        <v>42274</v>
      </c>
      <c r="C26" s="133" t="str">
        <f>'Spielplan Sa'!A$4</f>
        <v>männlich U16</v>
      </c>
      <c r="D26" s="133" t="str">
        <f t="shared" ref="D26:D37" si="12">AN26</f>
        <v>21-24</v>
      </c>
      <c r="E26" s="81">
        <v>16</v>
      </c>
      <c r="F26" s="81">
        <v>5</v>
      </c>
      <c r="G26" s="107">
        <v>81</v>
      </c>
      <c r="H26" s="88" t="str">
        <f>'Spielplan So'!D33</f>
        <v>TV Zainen-Maisenbach</v>
      </c>
      <c r="I26" s="87" t="s">
        <v>266</v>
      </c>
      <c r="J26" s="88" t="str">
        <f>'Spielplan So'!F33</f>
        <v>NLV Vaihingen</v>
      </c>
      <c r="K26" s="88"/>
      <c r="L26" s="88" t="str">
        <f>'Spielplan So'!G33</f>
        <v>TV Voerde</v>
      </c>
      <c r="M26" s="88" t="str">
        <f>'Spielplan So'!D32</f>
        <v>6.Grp. A</v>
      </c>
      <c r="N26" s="88" t="str">
        <f>'Spielplan So'!E32</f>
        <v xml:space="preserve"> -</v>
      </c>
      <c r="O26" s="88" t="str">
        <f>'Spielplan So'!F32</f>
        <v>6.Grp. C</v>
      </c>
      <c r="P26" s="88" t="str">
        <f>'Spielplan So'!G32</f>
        <v>4.Grp D</v>
      </c>
      <c r="Q26" s="131">
        <v>7</v>
      </c>
      <c r="R26" s="217" t="s">
        <v>88</v>
      </c>
      <c r="S26" s="131">
        <v>11</v>
      </c>
      <c r="T26" s="223"/>
      <c r="U26" s="131">
        <v>11</v>
      </c>
      <c r="V26" s="219" t="s">
        <v>88</v>
      </c>
      <c r="W26" s="131">
        <v>6</v>
      </c>
      <c r="X26" s="223"/>
      <c r="Y26" s="131">
        <v>11</v>
      </c>
      <c r="Z26" s="219" t="s">
        <v>88</v>
      </c>
      <c r="AA26" s="132">
        <v>9</v>
      </c>
      <c r="AB26" s="89">
        <f t="shared" ref="AB26:AB37" si="13">IF(Q26=S26,"",IF(Q26&gt;S26,1,0))</f>
        <v>0</v>
      </c>
      <c r="AC26" s="89">
        <f t="shared" ref="AC26:AC37" si="14">IF(U26=W26,"",IF(U26&gt;W26,1,0))</f>
        <v>1</v>
      </c>
      <c r="AD26" s="89">
        <f>IF(Y26=AA26,"",IF(Y26&gt;AA26,1,0))</f>
        <v>1</v>
      </c>
      <c r="AE26" s="89">
        <f t="shared" ref="AE26:AE37" si="15">IF(Q26=S26,"",IF(Q26&lt;S26,1,0))</f>
        <v>1</v>
      </c>
      <c r="AF26" s="89">
        <f t="shared" ref="AF26:AF37" si="16">IF(U26=W26,"",IF(U26&lt;W26,1,0))</f>
        <v>0</v>
      </c>
      <c r="AG26" s="89">
        <f>IF(Y26=AA26,"",IF(Y26&lt;AA26,1,0))</f>
        <v>0</v>
      </c>
      <c r="AH26" s="90">
        <f>COUNTIF(AB26:AD26,1)</f>
        <v>2</v>
      </c>
      <c r="AI26" s="90" t="s">
        <v>88</v>
      </c>
      <c r="AJ26" s="90">
        <f>COUNTIF(AE26:AG26,1)</f>
        <v>1</v>
      </c>
      <c r="AK26" s="90">
        <f>IF(AH26=2,2,IF(AJ26=2,0,AH26))</f>
        <v>2</v>
      </c>
      <c r="AL26" s="90" t="s">
        <v>88</v>
      </c>
      <c r="AM26" s="90">
        <f>IF(AJ26=2,2,IF(AH26=2,0,AJ26))</f>
        <v>0</v>
      </c>
      <c r="AN26" s="211" t="str">
        <f>'Spielplan So'!H32</f>
        <v>21-24</v>
      </c>
    </row>
    <row r="27" spans="1:44" ht="15.75">
      <c r="A27" s="226">
        <f t="shared" si="5"/>
        <v>82</v>
      </c>
      <c r="B27" s="224">
        <f>'Spielplan Sa'!I$2</f>
        <v>42274</v>
      </c>
      <c r="C27" s="133" t="str">
        <f>'Spielplan Sa'!A$4</f>
        <v>männlich U16</v>
      </c>
      <c r="D27" s="133" t="str">
        <f t="shared" si="12"/>
        <v>17-20</v>
      </c>
      <c r="E27" s="81">
        <v>16</v>
      </c>
      <c r="F27" s="81">
        <v>6</v>
      </c>
      <c r="G27" s="107">
        <v>82</v>
      </c>
      <c r="H27" s="88" t="str">
        <f>'Spielplan So'!J33</f>
        <v>TV Augsburg</v>
      </c>
      <c r="I27" s="87" t="s">
        <v>266</v>
      </c>
      <c r="J27" s="88" t="str">
        <f>'Spielplan So'!L33</f>
        <v>TB Oppau</v>
      </c>
      <c r="K27" s="88"/>
      <c r="L27" s="88" t="str">
        <f>'Spielplan So'!M33</f>
        <v>Großenasper SV</v>
      </c>
      <c r="M27" s="88" t="str">
        <f>'Spielplan So'!J32</f>
        <v>5.Grp. A</v>
      </c>
      <c r="N27" s="88" t="str">
        <f>'Spielplan So'!K32</f>
        <v xml:space="preserve"> -</v>
      </c>
      <c r="O27" s="88" t="str">
        <f>'Spielplan So'!L32</f>
        <v>5.Grp. C</v>
      </c>
      <c r="P27" s="88" t="str">
        <f>'Spielplan So'!M32</f>
        <v>5.Grp. D</v>
      </c>
      <c r="Q27" s="131">
        <v>11</v>
      </c>
      <c r="R27" s="217" t="s">
        <v>88</v>
      </c>
      <c r="S27" s="131">
        <v>8</v>
      </c>
      <c r="T27" s="223"/>
      <c r="U27" s="131">
        <v>15</v>
      </c>
      <c r="V27" s="219" t="s">
        <v>88</v>
      </c>
      <c r="W27" s="131">
        <v>14</v>
      </c>
      <c r="X27" s="223"/>
      <c r="Y27" s="131"/>
      <c r="Z27" s="219" t="s">
        <v>88</v>
      </c>
      <c r="AA27" s="132"/>
      <c r="AB27" s="89">
        <f t="shared" si="13"/>
        <v>1</v>
      </c>
      <c r="AC27" s="89">
        <f t="shared" si="14"/>
        <v>1</v>
      </c>
      <c r="AD27" s="89" t="str">
        <f t="shared" ref="AD27:AD37" si="17">IF(Y27=AA27,"",IF(Y27&gt;AA27,1,0))</f>
        <v/>
      </c>
      <c r="AE27" s="89">
        <f t="shared" si="15"/>
        <v>0</v>
      </c>
      <c r="AF27" s="89">
        <f t="shared" si="16"/>
        <v>0</v>
      </c>
      <c r="AG27" s="89" t="str">
        <f t="shared" ref="AG27:AG37" si="18">IF(Y27=AA27,"",IF(Y27&lt;AA27,1,0))</f>
        <v/>
      </c>
      <c r="AH27" s="90">
        <f t="shared" ref="AH27:AH37" si="19">COUNTIF(AB27:AD27,1)</f>
        <v>2</v>
      </c>
      <c r="AI27" s="90" t="s">
        <v>88</v>
      </c>
      <c r="AJ27" s="90">
        <f t="shared" ref="AJ27:AJ37" si="20">COUNTIF(AE27:AG27,1)</f>
        <v>0</v>
      </c>
      <c r="AK27" s="90">
        <f t="shared" ref="AK27:AK37" si="21">IF(AH27=2,2,IF(AJ27=2,0,AH27))</f>
        <v>2</v>
      </c>
      <c r="AL27" s="90" t="s">
        <v>88</v>
      </c>
      <c r="AM27" s="90">
        <f t="shared" ref="AM27:AM37" si="22">IF(AJ27=2,2,IF(AH27=2,0,AJ27))</f>
        <v>0</v>
      </c>
      <c r="AN27" s="211" t="str">
        <f>'Spielplan So'!N32</f>
        <v>17-20</v>
      </c>
    </row>
    <row r="28" spans="1:44" ht="15.75">
      <c r="A28" s="226">
        <f t="shared" si="5"/>
        <v>83</v>
      </c>
      <c r="B28" s="224">
        <f>'Spielplan Sa'!I$2</f>
        <v>42274</v>
      </c>
      <c r="C28" s="133" t="str">
        <f>'Spielplan Sa'!A$4</f>
        <v>männlich U16</v>
      </c>
      <c r="D28" s="133" t="str">
        <f t="shared" si="12"/>
        <v>13-16</v>
      </c>
      <c r="E28" s="81">
        <v>17</v>
      </c>
      <c r="F28" s="81">
        <v>5</v>
      </c>
      <c r="G28" s="416">
        <v>83</v>
      </c>
      <c r="H28" s="88" t="str">
        <f>'Spielplan So'!D35</f>
        <v>Langebrücker BSV</v>
      </c>
      <c r="I28" s="87" t="s">
        <v>266</v>
      </c>
      <c r="J28" s="88" t="str">
        <f>'Spielplan So'!F35</f>
        <v>TSV Lola</v>
      </c>
      <c r="K28" s="88"/>
      <c r="L28" s="88" t="str">
        <f>'Spielplan So'!G35</f>
        <v>TV Zainen-Maisenbach</v>
      </c>
      <c r="M28" s="88" t="str">
        <f>'Spielplan So'!D34</f>
        <v>4.Grp. A</v>
      </c>
      <c r="N28" s="88" t="str">
        <f>'Spielplan So'!E34</f>
        <v xml:space="preserve"> -</v>
      </c>
      <c r="O28" s="88" t="str">
        <f>'Spielplan So'!F34</f>
        <v>4.Grp. C</v>
      </c>
      <c r="P28" s="88" t="str">
        <f>'Spielplan So'!G34</f>
        <v>6.Grp. A</v>
      </c>
      <c r="Q28" s="131">
        <v>10</v>
      </c>
      <c r="R28" s="217" t="s">
        <v>88</v>
      </c>
      <c r="S28" s="131">
        <v>12</v>
      </c>
      <c r="T28" s="223"/>
      <c r="U28" s="131">
        <v>11</v>
      </c>
      <c r="V28" s="219" t="s">
        <v>88</v>
      </c>
      <c r="W28" s="131">
        <v>7</v>
      </c>
      <c r="X28" s="223"/>
      <c r="Y28" s="131">
        <v>8</v>
      </c>
      <c r="Z28" s="219" t="s">
        <v>88</v>
      </c>
      <c r="AA28" s="132">
        <v>11</v>
      </c>
      <c r="AB28" s="89">
        <f t="shared" si="13"/>
        <v>0</v>
      </c>
      <c r="AC28" s="89">
        <f t="shared" si="14"/>
        <v>1</v>
      </c>
      <c r="AD28" s="89">
        <f t="shared" si="17"/>
        <v>0</v>
      </c>
      <c r="AE28" s="89">
        <f t="shared" si="15"/>
        <v>1</v>
      </c>
      <c r="AF28" s="89">
        <f t="shared" si="16"/>
        <v>0</v>
      </c>
      <c r="AG28" s="89">
        <f t="shared" si="18"/>
        <v>1</v>
      </c>
      <c r="AH28" s="90">
        <f t="shared" si="19"/>
        <v>1</v>
      </c>
      <c r="AI28" s="90" t="s">
        <v>88</v>
      </c>
      <c r="AJ28" s="90">
        <f t="shared" si="20"/>
        <v>2</v>
      </c>
      <c r="AK28" s="90">
        <f t="shared" si="21"/>
        <v>0</v>
      </c>
      <c r="AL28" s="90" t="s">
        <v>88</v>
      </c>
      <c r="AM28" s="90">
        <f t="shared" si="22"/>
        <v>2</v>
      </c>
      <c r="AN28" s="211" t="str">
        <f>'Spielplan So'!H34</f>
        <v>13-16</v>
      </c>
    </row>
    <row r="29" spans="1:44" ht="15.75">
      <c r="A29" s="226">
        <f t="shared" si="5"/>
        <v>84</v>
      </c>
      <c r="B29" s="224">
        <f>'Spielplan Sa'!I$2</f>
        <v>42274</v>
      </c>
      <c r="C29" s="133" t="str">
        <f>'Spielplan Sa'!A$4</f>
        <v>männlich U16</v>
      </c>
      <c r="D29" s="133" t="str">
        <f t="shared" si="12"/>
        <v>21-24</v>
      </c>
      <c r="E29" s="81">
        <v>17</v>
      </c>
      <c r="F29" s="81">
        <v>6</v>
      </c>
      <c r="G29" s="107">
        <v>84</v>
      </c>
      <c r="H29" s="88" t="str">
        <f>'Spielplan So'!J35</f>
        <v>TV Klarenthal</v>
      </c>
      <c r="I29" s="87" t="s">
        <v>266</v>
      </c>
      <c r="J29" s="88" t="str">
        <f>'Spielplan So'!L35</f>
        <v>SG Bademeusel</v>
      </c>
      <c r="K29" s="88"/>
      <c r="L29" s="88" t="str">
        <f>'Spielplan So'!M35</f>
        <v>TV Augsburg</v>
      </c>
      <c r="M29" s="88" t="str">
        <f>'Spielplan So'!J34</f>
        <v>6.Grp. B</v>
      </c>
      <c r="N29" s="88" t="str">
        <f>'Spielplan So'!K34</f>
        <v xml:space="preserve"> -</v>
      </c>
      <c r="O29" s="88" t="str">
        <f>'Spielplan So'!L34</f>
        <v>6.Grp. D</v>
      </c>
      <c r="P29" s="88" t="str">
        <f>'Spielplan So'!M34</f>
        <v>5.Grp. A</v>
      </c>
      <c r="Q29" s="131">
        <v>6</v>
      </c>
      <c r="R29" s="217" t="s">
        <v>88</v>
      </c>
      <c r="S29" s="131">
        <v>11</v>
      </c>
      <c r="T29" s="223"/>
      <c r="U29" s="131">
        <v>5</v>
      </c>
      <c r="V29" s="219" t="s">
        <v>88</v>
      </c>
      <c r="W29" s="131">
        <v>11</v>
      </c>
      <c r="X29" s="223"/>
      <c r="Y29" s="131"/>
      <c r="Z29" s="219" t="s">
        <v>88</v>
      </c>
      <c r="AA29" s="132"/>
      <c r="AB29" s="89">
        <f t="shared" si="13"/>
        <v>0</v>
      </c>
      <c r="AC29" s="89">
        <f t="shared" si="14"/>
        <v>0</v>
      </c>
      <c r="AD29" s="89" t="str">
        <f t="shared" si="17"/>
        <v/>
      </c>
      <c r="AE29" s="89">
        <f t="shared" si="15"/>
        <v>1</v>
      </c>
      <c r="AF29" s="89">
        <f t="shared" si="16"/>
        <v>1</v>
      </c>
      <c r="AG29" s="89" t="str">
        <f t="shared" si="18"/>
        <v/>
      </c>
      <c r="AH29" s="90">
        <f t="shared" si="19"/>
        <v>0</v>
      </c>
      <c r="AI29" s="90" t="s">
        <v>88</v>
      </c>
      <c r="AJ29" s="90">
        <f t="shared" si="20"/>
        <v>2</v>
      </c>
      <c r="AK29" s="90">
        <f t="shared" si="21"/>
        <v>0</v>
      </c>
      <c r="AL29" s="90" t="s">
        <v>88</v>
      </c>
      <c r="AM29" s="90">
        <f t="shared" si="22"/>
        <v>2</v>
      </c>
      <c r="AN29" s="211" t="str">
        <f>'Spielplan So'!N34</f>
        <v>21-24</v>
      </c>
    </row>
    <row r="30" spans="1:44" ht="15.75">
      <c r="A30" s="226">
        <f t="shared" si="5"/>
        <v>85</v>
      </c>
      <c r="B30" s="224">
        <f>'Spielplan Sa'!I$2</f>
        <v>42274</v>
      </c>
      <c r="C30" s="133" t="str">
        <f>'Spielplan Sa'!A$4</f>
        <v>männlich U16</v>
      </c>
      <c r="D30" s="133" t="str">
        <f t="shared" si="12"/>
        <v>17-20</v>
      </c>
      <c r="E30" s="81">
        <v>18</v>
      </c>
      <c r="F30" s="81">
        <v>5</v>
      </c>
      <c r="G30" s="107">
        <v>85</v>
      </c>
      <c r="H30" s="88" t="str">
        <f>'Spielplan So'!D37</f>
        <v>DJK Nierswacht Odenkirchen</v>
      </c>
      <c r="I30" s="87" t="s">
        <v>266</v>
      </c>
      <c r="J30" s="88" t="str">
        <f>'Spielplan So'!F37</f>
        <v>Großenasper SV</v>
      </c>
      <c r="K30" s="88"/>
      <c r="L30" s="88" t="str">
        <f>'Spielplan So'!G37</f>
        <v>Langebrücker BSV</v>
      </c>
      <c r="M30" s="88" t="str">
        <f>'Spielplan So'!D36</f>
        <v>5.Grp. B</v>
      </c>
      <c r="N30" s="88" t="str">
        <f>'Spielplan So'!E36</f>
        <v xml:space="preserve"> -</v>
      </c>
      <c r="O30" s="88" t="str">
        <f>'Spielplan So'!F36</f>
        <v>5.Grp. D</v>
      </c>
      <c r="P30" s="88" t="str">
        <f>'Spielplan So'!G36</f>
        <v>4.Grp. A</v>
      </c>
      <c r="Q30" s="131">
        <v>12</v>
      </c>
      <c r="R30" s="217" t="s">
        <v>88</v>
      </c>
      <c r="S30" s="131">
        <v>10</v>
      </c>
      <c r="T30" s="223"/>
      <c r="U30" s="131">
        <v>10</v>
      </c>
      <c r="V30" s="219" t="s">
        <v>88</v>
      </c>
      <c r="W30" s="131">
        <v>12</v>
      </c>
      <c r="X30" s="223"/>
      <c r="Y30" s="131">
        <v>9</v>
      </c>
      <c r="Z30" s="219" t="s">
        <v>88</v>
      </c>
      <c r="AA30" s="132">
        <v>11</v>
      </c>
      <c r="AB30" s="89">
        <f t="shared" si="13"/>
        <v>1</v>
      </c>
      <c r="AC30" s="89">
        <f t="shared" si="14"/>
        <v>0</v>
      </c>
      <c r="AD30" s="89">
        <f t="shared" si="17"/>
        <v>0</v>
      </c>
      <c r="AE30" s="89">
        <f t="shared" si="15"/>
        <v>0</v>
      </c>
      <c r="AF30" s="89">
        <f t="shared" si="16"/>
        <v>1</v>
      </c>
      <c r="AG30" s="89">
        <f t="shared" si="18"/>
        <v>1</v>
      </c>
      <c r="AH30" s="90">
        <f t="shared" si="19"/>
        <v>1</v>
      </c>
      <c r="AI30" s="90" t="s">
        <v>88</v>
      </c>
      <c r="AJ30" s="90">
        <f t="shared" si="20"/>
        <v>2</v>
      </c>
      <c r="AK30" s="90">
        <f t="shared" si="21"/>
        <v>0</v>
      </c>
      <c r="AL30" s="90" t="s">
        <v>88</v>
      </c>
      <c r="AM30" s="90">
        <f t="shared" si="22"/>
        <v>2</v>
      </c>
      <c r="AN30" s="211" t="str">
        <f>'Spielplan So'!H36</f>
        <v>17-20</v>
      </c>
    </row>
    <row r="31" spans="1:44" ht="15.75">
      <c r="A31" s="226">
        <f t="shared" si="5"/>
        <v>86</v>
      </c>
      <c r="B31" s="224">
        <f>'Spielplan Sa'!I$2</f>
        <v>42274</v>
      </c>
      <c r="C31" s="133" t="str">
        <f>'Spielplan Sa'!A$4</f>
        <v>männlich U16</v>
      </c>
      <c r="D31" s="133" t="str">
        <f t="shared" si="12"/>
        <v>13-16</v>
      </c>
      <c r="E31" s="81">
        <v>18</v>
      </c>
      <c r="F31" s="81">
        <v>6</v>
      </c>
      <c r="G31" s="107">
        <v>86</v>
      </c>
      <c r="H31" s="88" t="str">
        <f>'Spielplan So'!J37</f>
        <v>VfL Kellinghusen</v>
      </c>
      <c r="I31" s="87" t="s">
        <v>266</v>
      </c>
      <c r="J31" s="88" t="str">
        <f>'Spielplan So'!L37</f>
        <v>TV Voerde</v>
      </c>
      <c r="K31" s="88"/>
      <c r="L31" s="88" t="str">
        <f>'Spielplan So'!M37</f>
        <v>SG Bademeusel</v>
      </c>
      <c r="M31" s="88" t="str">
        <f>'Spielplan So'!J36</f>
        <v>4.Grp. B</v>
      </c>
      <c r="N31" s="88" t="str">
        <f>'Spielplan So'!K36</f>
        <v xml:space="preserve"> -</v>
      </c>
      <c r="O31" s="88" t="str">
        <f>'Spielplan So'!L36</f>
        <v>4.Grp. D</v>
      </c>
      <c r="P31" s="88" t="str">
        <f>'Spielplan So'!M36</f>
        <v>6.Grp. D</v>
      </c>
      <c r="Q31" s="131">
        <v>11</v>
      </c>
      <c r="R31" s="217" t="s">
        <v>88</v>
      </c>
      <c r="S31" s="131">
        <v>9</v>
      </c>
      <c r="T31" s="223"/>
      <c r="U31" s="131">
        <v>8</v>
      </c>
      <c r="V31" s="219" t="s">
        <v>88</v>
      </c>
      <c r="W31" s="131">
        <v>11</v>
      </c>
      <c r="X31" s="223"/>
      <c r="Y31" s="131">
        <v>11</v>
      </c>
      <c r="Z31" s="219" t="s">
        <v>88</v>
      </c>
      <c r="AA31" s="132">
        <v>8</v>
      </c>
      <c r="AB31" s="89">
        <f t="shared" si="13"/>
        <v>1</v>
      </c>
      <c r="AC31" s="89">
        <f t="shared" si="14"/>
        <v>0</v>
      </c>
      <c r="AD31" s="89">
        <f t="shared" si="17"/>
        <v>1</v>
      </c>
      <c r="AE31" s="89">
        <f t="shared" si="15"/>
        <v>0</v>
      </c>
      <c r="AF31" s="89">
        <f t="shared" si="16"/>
        <v>1</v>
      </c>
      <c r="AG31" s="89">
        <f t="shared" si="18"/>
        <v>0</v>
      </c>
      <c r="AH31" s="90">
        <f t="shared" si="19"/>
        <v>2</v>
      </c>
      <c r="AI31" s="90" t="s">
        <v>88</v>
      </c>
      <c r="AJ31" s="90">
        <f t="shared" si="20"/>
        <v>1</v>
      </c>
      <c r="AK31" s="90">
        <f t="shared" si="21"/>
        <v>2</v>
      </c>
      <c r="AL31" s="90" t="s">
        <v>88</v>
      </c>
      <c r="AM31" s="90">
        <f t="shared" si="22"/>
        <v>0</v>
      </c>
      <c r="AN31" s="211" t="str">
        <f>'Spielplan So'!N36</f>
        <v>13-16</v>
      </c>
    </row>
    <row r="32" spans="1:44" ht="15.75">
      <c r="A32" s="226">
        <f t="shared" si="5"/>
        <v>87</v>
      </c>
      <c r="B32" s="224">
        <f>'Spielplan Sa'!I$2</f>
        <v>42274</v>
      </c>
      <c r="C32" s="133" t="str">
        <f>'Spielplan Sa'!A$4</f>
        <v>männlich U16</v>
      </c>
      <c r="D32" s="133" t="str">
        <f t="shared" si="12"/>
        <v>PL 23/24</v>
      </c>
      <c r="E32" s="81">
        <v>19</v>
      </c>
      <c r="F32" s="81">
        <v>5</v>
      </c>
      <c r="G32" s="107">
        <v>87</v>
      </c>
      <c r="H32" s="88" t="str">
        <f>'Spielplan So'!D39</f>
        <v>NLV Vaihingen</v>
      </c>
      <c r="I32" s="87" t="s">
        <v>266</v>
      </c>
      <c r="J32" s="88" t="str">
        <f>'Spielplan So'!F39</f>
        <v>TV Klarenthal</v>
      </c>
      <c r="K32" s="88"/>
      <c r="L32" s="88" t="str">
        <f>'Spielplan So'!G39</f>
        <v>TV Zainen-Maisenbach</v>
      </c>
      <c r="M32" s="88" t="str">
        <f>'Spielplan So'!D38</f>
        <v>Verlierer Sp.81</v>
      </c>
      <c r="N32" s="88" t="str">
        <f>'Spielplan So'!E38</f>
        <v xml:space="preserve"> -</v>
      </c>
      <c r="O32" s="88" t="str">
        <f>'Spielplan So'!F38</f>
        <v>Verlierer Sp.84</v>
      </c>
      <c r="P32" s="88" t="str">
        <f>'Spielplan So'!G38</f>
        <v>Sieger Sp. 81</v>
      </c>
      <c r="Q32" s="131">
        <v>11</v>
      </c>
      <c r="R32" s="217" t="s">
        <v>88</v>
      </c>
      <c r="S32" s="131">
        <v>7</v>
      </c>
      <c r="T32" s="223"/>
      <c r="U32" s="131">
        <v>11</v>
      </c>
      <c r="V32" s="219" t="s">
        <v>88</v>
      </c>
      <c r="W32" s="131">
        <v>2</v>
      </c>
      <c r="X32" s="223"/>
      <c r="Y32" s="131"/>
      <c r="Z32" s="219" t="s">
        <v>88</v>
      </c>
      <c r="AA32" s="132"/>
      <c r="AB32" s="89">
        <f t="shared" si="13"/>
        <v>1</v>
      </c>
      <c r="AC32" s="89">
        <f t="shared" si="14"/>
        <v>1</v>
      </c>
      <c r="AD32" s="89" t="str">
        <f t="shared" si="17"/>
        <v/>
      </c>
      <c r="AE32" s="89">
        <f t="shared" si="15"/>
        <v>0</v>
      </c>
      <c r="AF32" s="89">
        <f t="shared" si="16"/>
        <v>0</v>
      </c>
      <c r="AG32" s="89" t="str">
        <f t="shared" si="18"/>
        <v/>
      </c>
      <c r="AH32" s="90">
        <f t="shared" si="19"/>
        <v>2</v>
      </c>
      <c r="AI32" s="90" t="s">
        <v>88</v>
      </c>
      <c r="AJ32" s="90">
        <f t="shared" si="20"/>
        <v>0</v>
      </c>
      <c r="AK32" s="90">
        <f t="shared" si="21"/>
        <v>2</v>
      </c>
      <c r="AL32" s="90" t="s">
        <v>88</v>
      </c>
      <c r="AM32" s="90">
        <f t="shared" si="22"/>
        <v>0</v>
      </c>
      <c r="AN32" s="211" t="str">
        <f>'Spielplan So'!H38</f>
        <v>PL 23/24</v>
      </c>
    </row>
    <row r="33" spans="1:40" ht="15.75">
      <c r="A33" s="226">
        <f t="shared" si="5"/>
        <v>88</v>
      </c>
      <c r="B33" s="224">
        <f>'Spielplan Sa'!I$2</f>
        <v>42274</v>
      </c>
      <c r="C33" s="133" t="str">
        <f>'Spielplan Sa'!A$4</f>
        <v>männlich U16</v>
      </c>
      <c r="D33" s="133" t="str">
        <f t="shared" si="12"/>
        <v>PL 19/20</v>
      </c>
      <c r="E33" s="81">
        <v>19</v>
      </c>
      <c r="F33" s="81">
        <v>6</v>
      </c>
      <c r="G33" s="416">
        <v>88</v>
      </c>
      <c r="H33" s="88" t="str">
        <f>'Spielplan So'!J39</f>
        <v>TB Oppau</v>
      </c>
      <c r="I33" s="87" t="s">
        <v>266</v>
      </c>
      <c r="J33" s="88" t="str">
        <f>'Spielplan So'!L39</f>
        <v>DJK Nierswacht Odenkirchen</v>
      </c>
      <c r="K33" s="88"/>
      <c r="L33" s="88" t="str">
        <f>'Spielplan So'!M39</f>
        <v>TV Augsburg</v>
      </c>
      <c r="M33" s="88" t="str">
        <f>'Spielplan So'!J38</f>
        <v>VerliererSp. 82</v>
      </c>
      <c r="N33" s="88" t="str">
        <f>'Spielplan So'!K38</f>
        <v xml:space="preserve"> -</v>
      </c>
      <c r="O33" s="88" t="str">
        <f>'Spielplan So'!L38</f>
        <v>Verlierer Sp. 85</v>
      </c>
      <c r="P33" s="88" t="str">
        <f>'Spielplan So'!M38</f>
        <v>Sieger Sp. 82</v>
      </c>
      <c r="Q33" s="131">
        <v>8</v>
      </c>
      <c r="R33" s="217" t="s">
        <v>88</v>
      </c>
      <c r="S33" s="131">
        <v>11</v>
      </c>
      <c r="T33" s="223"/>
      <c r="U33" s="131">
        <v>11</v>
      </c>
      <c r="V33" s="219" t="s">
        <v>88</v>
      </c>
      <c r="W33" s="131">
        <v>5</v>
      </c>
      <c r="X33" s="223"/>
      <c r="Y33" s="131">
        <v>11</v>
      </c>
      <c r="Z33" s="219" t="s">
        <v>88</v>
      </c>
      <c r="AA33" s="132">
        <v>6</v>
      </c>
      <c r="AB33" s="89">
        <f t="shared" si="13"/>
        <v>0</v>
      </c>
      <c r="AC33" s="89">
        <f t="shared" si="14"/>
        <v>1</v>
      </c>
      <c r="AD33" s="89">
        <f t="shared" si="17"/>
        <v>1</v>
      </c>
      <c r="AE33" s="89">
        <f t="shared" si="15"/>
        <v>1</v>
      </c>
      <c r="AF33" s="89">
        <f t="shared" si="16"/>
        <v>0</v>
      </c>
      <c r="AG33" s="89">
        <f t="shared" si="18"/>
        <v>0</v>
      </c>
      <c r="AH33" s="90">
        <f t="shared" si="19"/>
        <v>2</v>
      </c>
      <c r="AI33" s="90" t="s">
        <v>88</v>
      </c>
      <c r="AJ33" s="90">
        <f t="shared" si="20"/>
        <v>1</v>
      </c>
      <c r="AK33" s="90">
        <f t="shared" si="21"/>
        <v>2</v>
      </c>
      <c r="AL33" s="90" t="s">
        <v>88</v>
      </c>
      <c r="AM33" s="90">
        <f t="shared" si="22"/>
        <v>0</v>
      </c>
      <c r="AN33" s="211" t="str">
        <f>'Spielplan So'!N38</f>
        <v>PL 19/20</v>
      </c>
    </row>
    <row r="34" spans="1:40" ht="15.75">
      <c r="A34" s="226">
        <f t="shared" si="5"/>
        <v>89</v>
      </c>
      <c r="B34" s="224">
        <f>'Spielplan Sa'!I$2</f>
        <v>42274</v>
      </c>
      <c r="C34" s="133" t="str">
        <f>'Spielplan Sa'!A$4</f>
        <v>männlich U16</v>
      </c>
      <c r="D34" s="133" t="str">
        <f t="shared" si="12"/>
        <v>PL 15/16</v>
      </c>
      <c r="E34" s="81">
        <v>20</v>
      </c>
      <c r="F34" s="81">
        <v>5</v>
      </c>
      <c r="G34" s="416">
        <v>89</v>
      </c>
      <c r="H34" s="88" t="str">
        <f>'Spielplan So'!D41</f>
        <v>Langebrücker BSV</v>
      </c>
      <c r="I34" s="87" t="s">
        <v>266</v>
      </c>
      <c r="J34" s="88" t="str">
        <f>'Spielplan So'!F41</f>
        <v>TV Voerde</v>
      </c>
      <c r="K34" s="88"/>
      <c r="L34" s="88" t="str">
        <f>'Spielplan So'!G41</f>
        <v>TV Klarenthal</v>
      </c>
      <c r="M34" s="88" t="str">
        <f>'Spielplan So'!D40</f>
        <v>Verlierer Sp. 83</v>
      </c>
      <c r="N34" s="88" t="str">
        <f>'Spielplan So'!E40</f>
        <v xml:space="preserve"> -</v>
      </c>
      <c r="O34" s="88" t="str">
        <f>'Spielplan So'!F40</f>
        <v>Verlierer Sp. 86</v>
      </c>
      <c r="P34" s="88" t="str">
        <f>'Spielplan So'!G40</f>
        <v>Verlierer Sp 87</v>
      </c>
      <c r="Q34" s="131">
        <v>8</v>
      </c>
      <c r="R34" s="219" t="s">
        <v>267</v>
      </c>
      <c r="S34" s="131">
        <v>11</v>
      </c>
      <c r="T34" s="220"/>
      <c r="U34" s="131">
        <v>7</v>
      </c>
      <c r="V34" s="219" t="s">
        <v>88</v>
      </c>
      <c r="W34" s="131">
        <v>11</v>
      </c>
      <c r="X34" s="220"/>
      <c r="Y34" s="131"/>
      <c r="Z34" s="219" t="s">
        <v>88</v>
      </c>
      <c r="AA34" s="132"/>
      <c r="AB34" s="89">
        <f t="shared" si="13"/>
        <v>0</v>
      </c>
      <c r="AC34" s="89">
        <f t="shared" si="14"/>
        <v>0</v>
      </c>
      <c r="AD34" s="89" t="str">
        <f t="shared" si="17"/>
        <v/>
      </c>
      <c r="AE34" s="89">
        <f t="shared" si="15"/>
        <v>1</v>
      </c>
      <c r="AF34" s="89">
        <f t="shared" si="16"/>
        <v>1</v>
      </c>
      <c r="AG34" s="89" t="str">
        <f t="shared" si="18"/>
        <v/>
      </c>
      <c r="AH34" s="90">
        <f t="shared" si="19"/>
        <v>0</v>
      </c>
      <c r="AI34" s="90" t="s">
        <v>88</v>
      </c>
      <c r="AJ34" s="90">
        <f t="shared" si="20"/>
        <v>2</v>
      </c>
      <c r="AK34" s="90">
        <f t="shared" si="21"/>
        <v>0</v>
      </c>
      <c r="AL34" s="90" t="s">
        <v>88</v>
      </c>
      <c r="AM34" s="90">
        <f t="shared" si="22"/>
        <v>2</v>
      </c>
      <c r="AN34" s="212" t="str">
        <f>'Spielplan So'!H40</f>
        <v>PL 15/16</v>
      </c>
    </row>
    <row r="35" spans="1:40" ht="15.75">
      <c r="A35" s="226">
        <f t="shared" si="5"/>
        <v>90</v>
      </c>
      <c r="B35" s="224">
        <f>'Spielplan Sa'!I$2</f>
        <v>42274</v>
      </c>
      <c r="C35" s="133" t="str">
        <f>'Spielplan Sa'!A$4</f>
        <v>männlich U16</v>
      </c>
      <c r="D35" s="133" t="str">
        <f t="shared" si="12"/>
        <v>PL 21/22</v>
      </c>
      <c r="E35" s="81">
        <v>20</v>
      </c>
      <c r="F35" s="81">
        <v>6</v>
      </c>
      <c r="G35" s="107">
        <v>90</v>
      </c>
      <c r="H35" s="88" t="str">
        <f>'Spielplan So'!J41</f>
        <v>TV Zainen-Maisenbach</v>
      </c>
      <c r="I35" s="87" t="s">
        <v>266</v>
      </c>
      <c r="J35" s="88" t="str">
        <f>'Spielplan So'!L41</f>
        <v>SG Bademeusel</v>
      </c>
      <c r="K35" s="88"/>
      <c r="L35" s="88" t="str">
        <f>'Spielplan So'!M41</f>
        <v>DJK Nierswacht Odenkirchen</v>
      </c>
      <c r="M35" s="88" t="str">
        <f>'Spielplan So'!J40</f>
        <v>Sieger Sp. 81</v>
      </c>
      <c r="N35" s="88" t="str">
        <f>'Spielplan So'!K40</f>
        <v xml:space="preserve"> -</v>
      </c>
      <c r="O35" s="88" t="str">
        <f>'Spielplan So'!L40</f>
        <v>Sieger Sp. 84</v>
      </c>
      <c r="P35" s="88" t="str">
        <f>'Spielplan So'!M40</f>
        <v>Verlierer Sp. 88</v>
      </c>
      <c r="Q35" s="131">
        <v>11</v>
      </c>
      <c r="R35" s="217" t="s">
        <v>88</v>
      </c>
      <c r="S35" s="131">
        <v>8</v>
      </c>
      <c r="T35" s="223"/>
      <c r="U35" s="131">
        <v>11</v>
      </c>
      <c r="V35" s="219" t="s">
        <v>88</v>
      </c>
      <c r="W35" s="131">
        <v>4</v>
      </c>
      <c r="X35" s="223"/>
      <c r="Y35" s="131"/>
      <c r="Z35" s="219" t="s">
        <v>88</v>
      </c>
      <c r="AA35" s="132"/>
      <c r="AB35" s="89">
        <f t="shared" si="13"/>
        <v>1</v>
      </c>
      <c r="AC35" s="89">
        <f t="shared" si="14"/>
        <v>1</v>
      </c>
      <c r="AD35" s="89" t="str">
        <f t="shared" si="17"/>
        <v/>
      </c>
      <c r="AE35" s="89">
        <f t="shared" si="15"/>
        <v>0</v>
      </c>
      <c r="AF35" s="89">
        <f t="shared" si="16"/>
        <v>0</v>
      </c>
      <c r="AG35" s="89" t="str">
        <f t="shared" si="18"/>
        <v/>
      </c>
      <c r="AH35" s="90">
        <f t="shared" si="19"/>
        <v>2</v>
      </c>
      <c r="AI35" s="90" t="s">
        <v>88</v>
      </c>
      <c r="AJ35" s="90">
        <f t="shared" si="20"/>
        <v>0</v>
      </c>
      <c r="AK35" s="90">
        <f t="shared" si="21"/>
        <v>2</v>
      </c>
      <c r="AL35" s="90" t="s">
        <v>88</v>
      </c>
      <c r="AM35" s="90">
        <f t="shared" si="22"/>
        <v>0</v>
      </c>
      <c r="AN35" s="212" t="str">
        <f>'Spielplan So'!N40</f>
        <v>PL 21/22</v>
      </c>
    </row>
    <row r="36" spans="1:40" ht="15.75">
      <c r="A36" s="226">
        <f t="shared" si="5"/>
        <v>91</v>
      </c>
      <c r="B36" s="224">
        <f>'Spielplan Sa'!I$2</f>
        <v>42274</v>
      </c>
      <c r="C36" s="133" t="str">
        <f>'Spielplan Sa'!A$4</f>
        <v>männlich U16</v>
      </c>
      <c r="D36" s="133" t="str">
        <f t="shared" si="12"/>
        <v>PL 17/18</v>
      </c>
      <c r="E36" s="81">
        <v>21</v>
      </c>
      <c r="F36" s="81">
        <v>5</v>
      </c>
      <c r="G36" s="107">
        <v>91</v>
      </c>
      <c r="H36" s="88" t="str">
        <f>'Spielplan So'!D43</f>
        <v>TV Augsburg</v>
      </c>
      <c r="I36" s="87" t="s">
        <v>266</v>
      </c>
      <c r="J36" s="88" t="str">
        <f>'Spielplan So'!F43</f>
        <v>Großenasper SV</v>
      </c>
      <c r="K36" s="88"/>
      <c r="L36" s="88" t="str">
        <f>'Spielplan So'!G43</f>
        <v>Langebrücker BSV</v>
      </c>
      <c r="M36" s="88" t="str">
        <f>'Spielplan So'!D42</f>
        <v>Sieger Sp. 82</v>
      </c>
      <c r="N36" s="88" t="str">
        <f>'Spielplan So'!E42</f>
        <v xml:space="preserve"> -</v>
      </c>
      <c r="O36" s="88" t="str">
        <f>'Spielplan So'!F42</f>
        <v>Sieger Sp. 85</v>
      </c>
      <c r="P36" s="88" t="str">
        <f>'Spielplan So'!G42</f>
        <v>Verlierer Sp 89</v>
      </c>
      <c r="Q36" s="131">
        <v>11</v>
      </c>
      <c r="R36" s="217" t="s">
        <v>88</v>
      </c>
      <c r="S36" s="131">
        <v>5</v>
      </c>
      <c r="T36" s="223"/>
      <c r="U36" s="131">
        <v>7</v>
      </c>
      <c r="V36" s="219" t="s">
        <v>88</v>
      </c>
      <c r="W36" s="131">
        <v>11</v>
      </c>
      <c r="X36" s="223"/>
      <c r="Y36" s="131">
        <v>6</v>
      </c>
      <c r="Z36" s="219" t="s">
        <v>88</v>
      </c>
      <c r="AA36" s="132">
        <v>11</v>
      </c>
      <c r="AB36" s="89">
        <f t="shared" si="13"/>
        <v>1</v>
      </c>
      <c r="AC36" s="89">
        <f t="shared" si="14"/>
        <v>0</v>
      </c>
      <c r="AD36" s="89">
        <f t="shared" si="17"/>
        <v>0</v>
      </c>
      <c r="AE36" s="89">
        <f t="shared" si="15"/>
        <v>0</v>
      </c>
      <c r="AF36" s="89">
        <f t="shared" si="16"/>
        <v>1</v>
      </c>
      <c r="AG36" s="89">
        <f t="shared" si="18"/>
        <v>1</v>
      </c>
      <c r="AH36" s="90">
        <f t="shared" si="19"/>
        <v>1</v>
      </c>
      <c r="AI36" s="90" t="s">
        <v>88</v>
      </c>
      <c r="AJ36" s="90">
        <f t="shared" si="20"/>
        <v>2</v>
      </c>
      <c r="AK36" s="90">
        <f t="shared" si="21"/>
        <v>0</v>
      </c>
      <c r="AL36" s="90" t="s">
        <v>88</v>
      </c>
      <c r="AM36" s="90">
        <f t="shared" si="22"/>
        <v>2</v>
      </c>
      <c r="AN36" s="212" t="str">
        <f>'Spielplan So'!H42</f>
        <v>PL 17/18</v>
      </c>
    </row>
    <row r="37" spans="1:40" ht="15.75">
      <c r="A37" s="226">
        <f t="shared" si="5"/>
        <v>92</v>
      </c>
      <c r="B37" s="224">
        <f>'Spielplan Sa'!I$2</f>
        <v>42274</v>
      </c>
      <c r="C37" s="133" t="str">
        <f>'Spielplan Sa'!A$4</f>
        <v>männlich U16</v>
      </c>
      <c r="D37" s="133" t="str">
        <f t="shared" si="12"/>
        <v>PL 13/14</v>
      </c>
      <c r="E37" s="81">
        <v>21</v>
      </c>
      <c r="F37" s="81">
        <v>6</v>
      </c>
      <c r="G37" s="107">
        <v>92</v>
      </c>
      <c r="H37" s="88" t="str">
        <f>'Spielplan So'!J43</f>
        <v>TSV Lola</v>
      </c>
      <c r="I37" s="87" t="s">
        <v>266</v>
      </c>
      <c r="J37" s="88" t="str">
        <f>'Spielplan So'!L43</f>
        <v>VfL Kellinghusen</v>
      </c>
      <c r="K37" s="88"/>
      <c r="L37" s="88" t="str">
        <f>'Spielplan So'!M43</f>
        <v>SG Bademeusel</v>
      </c>
      <c r="M37" s="88" t="str">
        <f>'Spielplan So'!J42</f>
        <v>Sieger Sp. 83</v>
      </c>
      <c r="N37" s="88" t="str">
        <f>'Spielplan So'!K42</f>
        <v xml:space="preserve"> -</v>
      </c>
      <c r="O37" s="88" t="str">
        <f>'Spielplan So'!L42</f>
        <v>Sieger Sp. 86</v>
      </c>
      <c r="P37" s="88" t="str">
        <f>'Spielplan So'!M42</f>
        <v>Verlierer Sp. 90</v>
      </c>
      <c r="Q37" s="131">
        <v>15</v>
      </c>
      <c r="R37" s="217" t="s">
        <v>88</v>
      </c>
      <c r="S37" s="131">
        <v>13</v>
      </c>
      <c r="T37" s="223"/>
      <c r="U37" s="131">
        <v>11</v>
      </c>
      <c r="V37" s="219" t="s">
        <v>88</v>
      </c>
      <c r="W37" s="131">
        <v>8</v>
      </c>
      <c r="X37" s="223"/>
      <c r="Y37" s="131"/>
      <c r="Z37" s="219" t="s">
        <v>88</v>
      </c>
      <c r="AA37" s="132"/>
      <c r="AB37" s="89">
        <f t="shared" si="13"/>
        <v>1</v>
      </c>
      <c r="AC37" s="89">
        <f t="shared" si="14"/>
        <v>1</v>
      </c>
      <c r="AD37" s="89" t="str">
        <f t="shared" si="17"/>
        <v/>
      </c>
      <c r="AE37" s="89">
        <f t="shared" si="15"/>
        <v>0</v>
      </c>
      <c r="AF37" s="89">
        <f t="shared" si="16"/>
        <v>0</v>
      </c>
      <c r="AG37" s="89" t="str">
        <f t="shared" si="18"/>
        <v/>
      </c>
      <c r="AH37" s="90">
        <f t="shared" si="19"/>
        <v>2</v>
      </c>
      <c r="AI37" s="90" t="s">
        <v>88</v>
      </c>
      <c r="AJ37" s="90">
        <f t="shared" si="20"/>
        <v>0</v>
      </c>
      <c r="AK37" s="90">
        <f t="shared" si="21"/>
        <v>2</v>
      </c>
      <c r="AL37" s="90" t="s">
        <v>88</v>
      </c>
      <c r="AM37" s="90">
        <f t="shared" si="22"/>
        <v>0</v>
      </c>
      <c r="AN37" s="212" t="str">
        <f>'Spielplan So'!N42</f>
        <v>PL 13/14</v>
      </c>
    </row>
    <row r="38" spans="1:40" ht="15.75">
      <c r="F38" s="81">
        <v>5</v>
      </c>
      <c r="G38" s="107"/>
      <c r="H38" s="107"/>
      <c r="I38" s="87" t="s">
        <v>266</v>
      </c>
      <c r="J38" s="107"/>
      <c r="K38" s="107"/>
      <c r="L38" s="107"/>
      <c r="M38" s="107"/>
      <c r="N38" s="107"/>
      <c r="O38" s="107"/>
      <c r="P38" s="107"/>
      <c r="Q38" s="108"/>
      <c r="R38" s="502"/>
      <c r="S38" s="109"/>
      <c r="T38" s="106"/>
      <c r="U38" s="108"/>
      <c r="V38" s="503"/>
      <c r="W38" s="108"/>
      <c r="X38" s="105"/>
      <c r="Y38" s="108"/>
      <c r="Z38" s="109"/>
      <c r="AA38" s="108"/>
      <c r="AB38" s="108"/>
      <c r="AC38" s="108"/>
      <c r="AD38" s="108"/>
      <c r="AE38" s="108"/>
      <c r="AF38" s="108"/>
      <c r="AG38" s="108"/>
      <c r="AH38" s="105"/>
      <c r="AI38" s="504"/>
      <c r="AJ38" s="105"/>
      <c r="AK38" s="105"/>
      <c r="AL38" s="505"/>
      <c r="AM38" s="105"/>
      <c r="AN38" s="110"/>
    </row>
    <row r="39" spans="1:40" ht="15.75">
      <c r="AH39" s="92"/>
      <c r="AI39" s="91"/>
      <c r="AJ39" s="92"/>
      <c r="AK39" s="92"/>
      <c r="AL39" s="91"/>
      <c r="AM39" s="92"/>
    </row>
    <row r="40" spans="1:40" ht="15.75">
      <c r="AH40" s="92"/>
      <c r="AI40" s="91"/>
      <c r="AJ40" s="92"/>
      <c r="AK40" s="92"/>
      <c r="AL40" s="91"/>
      <c r="AM40" s="92"/>
    </row>
    <row r="41" spans="1:40" ht="15.75">
      <c r="AH41" s="92"/>
      <c r="AI41" s="91"/>
      <c r="AJ41" s="92"/>
      <c r="AK41" s="92"/>
      <c r="AL41" s="91"/>
      <c r="AM41" s="92"/>
    </row>
    <row r="42" spans="1:40" ht="15.75">
      <c r="AH42" s="92"/>
      <c r="AI42" s="91"/>
      <c r="AJ42" s="92"/>
      <c r="AK42" s="92"/>
      <c r="AL42" s="91"/>
      <c r="AM42" s="92"/>
    </row>
  </sheetData>
  <sheetProtection selectLockedCells="1"/>
  <phoneticPr fontId="36" type="noConversion"/>
  <pageMargins left="0.19685039370078741" right="0" top="0.78740157480314965" bottom="0.78740157480314965" header="0.31496062992125984" footer="0.31496062992125984"/>
  <pageSetup paperSize="9" scale="87" fitToHeight="0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3:N48"/>
  <sheetViews>
    <sheetView workbookViewId="0">
      <selection activeCell="B21" sqref="B21"/>
    </sheetView>
  </sheetViews>
  <sheetFormatPr defaultRowHeight="12.75"/>
  <cols>
    <col min="1" max="1" width="6.5703125" customWidth="1"/>
    <col min="2" max="256" width="11.42578125" customWidth="1"/>
  </cols>
  <sheetData>
    <row r="13" spans="1:14" ht="33.75">
      <c r="A13" s="111" t="s">
        <v>269</v>
      </c>
    </row>
    <row r="14" spans="1:14">
      <c r="K14" s="112"/>
      <c r="L14" s="113"/>
      <c r="M14" s="112"/>
      <c r="N14" s="113"/>
    </row>
    <row r="15" spans="1:14" ht="15.75">
      <c r="A15" s="40" t="str">
        <f>'Spielplan Sa'!A4</f>
        <v>männlich U16</v>
      </c>
      <c r="K15" s="119"/>
      <c r="L15" s="119"/>
      <c r="M15" s="119"/>
      <c r="N15" s="119"/>
    </row>
    <row r="16" spans="1:14">
      <c r="K16" s="119"/>
      <c r="L16" s="119"/>
      <c r="M16" s="119"/>
      <c r="N16" s="119"/>
    </row>
    <row r="17" spans="1:14" ht="15.75">
      <c r="A17" s="40"/>
      <c r="B17" s="40"/>
      <c r="I17" s="119"/>
      <c r="J17" s="119"/>
      <c r="K17" s="119"/>
      <c r="L17" s="119"/>
      <c r="M17" s="119"/>
      <c r="N17" s="119"/>
    </row>
    <row r="18" spans="1:14" ht="15.75">
      <c r="A18" s="40"/>
      <c r="B18" s="40"/>
      <c r="I18" s="119"/>
      <c r="J18" s="119"/>
      <c r="K18" s="119"/>
      <c r="L18" s="119"/>
      <c r="M18" s="119"/>
      <c r="N18" s="119"/>
    </row>
    <row r="19" spans="1:14" ht="18">
      <c r="A19" s="114" t="s">
        <v>270</v>
      </c>
      <c r="B19" s="114"/>
      <c r="C19" s="115"/>
      <c r="I19" s="119"/>
      <c r="J19" s="119"/>
      <c r="K19" s="119"/>
      <c r="L19" s="119"/>
      <c r="M19" s="119"/>
      <c r="N19" s="119"/>
    </row>
    <row r="20" spans="1:14">
      <c r="A20" s="115"/>
      <c r="B20" s="115"/>
      <c r="C20" s="115"/>
      <c r="I20" s="119"/>
      <c r="J20" s="119"/>
      <c r="K20" s="119"/>
      <c r="L20" s="119"/>
      <c r="M20" s="119"/>
      <c r="N20" s="119"/>
    </row>
    <row r="21" spans="1:14" ht="30">
      <c r="B21" s="116" t="str">
        <f>IF('Ergebnisse So'!AK24+'Ergebnisse So'!AM24=0,"",IF('Ergebnisse So'!AK24=2,'Ergebnisse So'!H24,'Ergebnisse So'!J24))</f>
        <v>TV Brettorf</v>
      </c>
      <c r="C21" s="117"/>
      <c r="D21" s="117"/>
      <c r="K21" s="113"/>
    </row>
    <row r="22" spans="1:14" ht="20.25">
      <c r="B22" s="1"/>
      <c r="I22" s="112"/>
      <c r="J22" s="113"/>
      <c r="K22" s="113"/>
      <c r="M22" s="119"/>
      <c r="N22" s="119"/>
    </row>
    <row r="23" spans="1:14" ht="18">
      <c r="A23" s="40" t="s">
        <v>113</v>
      </c>
      <c r="B23" s="37" t="str">
        <f>IF('Ergebnisse So'!AK24+'Ergebnisse So'!AM24=0,"",IF('Ergebnisse So'!AK24=2,'Ergebnisse So'!J24,'Ergebnisse So'!H24))</f>
        <v>TV Vaihingen/Enz</v>
      </c>
      <c r="C23" s="118"/>
      <c r="D23" s="118"/>
      <c r="E23" s="118"/>
      <c r="I23" s="113"/>
      <c r="J23" s="113"/>
      <c r="K23" s="113"/>
      <c r="L23" s="119"/>
      <c r="M23" s="119"/>
      <c r="N23" s="119"/>
    </row>
    <row r="24" spans="1:14" ht="18">
      <c r="A24" s="40" t="s">
        <v>114</v>
      </c>
      <c r="B24" s="37" t="str">
        <f>IF('Ergebnisse So'!AK23+'Ergebnisse So'!AM23=0,"",IF('Ergebnisse So'!AK23=2,'Ergebnisse So'!H23,'Ergebnisse So'!J23))</f>
        <v>SV Kubschütz</v>
      </c>
      <c r="C24" s="118"/>
      <c r="D24" s="118"/>
      <c r="E24" s="118"/>
      <c r="I24" s="113"/>
      <c r="J24" s="113"/>
      <c r="K24" s="113"/>
      <c r="L24" s="119"/>
      <c r="M24" s="119"/>
      <c r="N24" s="119"/>
    </row>
    <row r="25" spans="1:14" ht="18">
      <c r="A25" s="40" t="s">
        <v>115</v>
      </c>
      <c r="B25" s="37" t="str">
        <f>IF('Ergebnisse So'!AK23+'Ergebnisse So'!AM23=0,"",IF('Ergebnisse So'!AK23=2,'Ergebnisse So'!J23,'Ergebnisse So'!H23))</f>
        <v>TuS Dahlbruch</v>
      </c>
      <c r="C25" s="118"/>
      <c r="D25" s="118"/>
      <c r="E25" s="118"/>
      <c r="I25" s="119"/>
      <c r="J25" s="119"/>
      <c r="K25" s="119"/>
      <c r="L25" s="119"/>
      <c r="M25" s="119"/>
      <c r="N25" s="119"/>
    </row>
    <row r="26" spans="1:14" ht="18">
      <c r="A26" s="40" t="s">
        <v>116</v>
      </c>
      <c r="B26" s="37" t="str">
        <f>IF('Ergebnisse So'!AK21+'Ergebnisse So'!AM21=0,"",IF('Ergebnisse So'!AK21=2,'Ergebnisse So'!H21,'Ergebnisse So'!J21))</f>
        <v>TV Wünschmichelbach</v>
      </c>
      <c r="C26" s="118"/>
      <c r="D26" s="118"/>
      <c r="E26" s="118"/>
      <c r="I26" s="119"/>
      <c r="J26" s="119"/>
      <c r="K26" s="119"/>
      <c r="L26" s="119"/>
      <c r="M26" s="119"/>
      <c r="N26" s="119"/>
    </row>
    <row r="27" spans="1:14" ht="18">
      <c r="A27" s="40" t="s">
        <v>117</v>
      </c>
      <c r="B27" s="37" t="str">
        <f>IF('Ergebnisse So'!AK21+'Ergebnisse So'!AM21=0,"",IF('Ergebnisse So'!AK21=2,'Ergebnisse So'!J21,'Ergebnisse So'!H21))</f>
        <v>TuS Wickrath</v>
      </c>
      <c r="C27" s="118"/>
      <c r="D27" s="118"/>
      <c r="E27" s="118"/>
      <c r="I27" s="119"/>
      <c r="J27" s="119"/>
      <c r="K27" s="119"/>
      <c r="L27" s="119"/>
      <c r="M27" s="119"/>
      <c r="N27" s="119"/>
    </row>
    <row r="28" spans="1:14" ht="18">
      <c r="A28" s="40" t="s">
        <v>271</v>
      </c>
      <c r="B28" s="37" t="str">
        <f>IF('Ergebnisse So'!AK22+'Ergebnisse So'!AM22=0,"",IF('Ergebnisse So'!AK22=2,'Ergebnisse So'!H22,'Ergebnisse So'!J22))</f>
        <v>TV Waibstadt</v>
      </c>
      <c r="C28" s="118"/>
      <c r="D28" s="118"/>
      <c r="E28" s="118"/>
      <c r="I28" s="119"/>
      <c r="J28" s="119"/>
      <c r="K28" s="119"/>
      <c r="L28" s="119"/>
      <c r="M28" s="119"/>
    </row>
    <row r="29" spans="1:14" ht="18">
      <c r="A29" s="40" t="s">
        <v>272</v>
      </c>
      <c r="B29" s="37" t="str">
        <f>IF('Ergebnisse So'!AK22+'Ergebnisse So'!AM22=0,"",IF('Ergebnisse So'!AK22=2,'Ergebnisse So'!J22,'Ergebnisse So'!H22))</f>
        <v>Ahlhorner SV</v>
      </c>
      <c r="C29" s="118"/>
      <c r="D29" s="118"/>
      <c r="E29" s="118"/>
      <c r="I29" s="119"/>
      <c r="J29" s="119"/>
      <c r="K29" s="119"/>
      <c r="L29" s="119"/>
      <c r="M29" s="119"/>
    </row>
    <row r="30" spans="1:14" ht="18">
      <c r="A30" s="40" t="s">
        <v>273</v>
      </c>
      <c r="B30" s="37" t="str">
        <f>IF('Ergebnisse So'!AK20+'Ergebnisse So'!AM20=0,"",IF('Ergebnisse So'!AK20=2,'Ergebnisse So'!H20,'Ergebnisse So'!J20))</f>
        <v>TV Segnitz</v>
      </c>
      <c r="C30" s="118"/>
      <c r="D30" s="118"/>
      <c r="E30" s="118"/>
      <c r="I30" s="469"/>
      <c r="J30" s="469"/>
      <c r="K30" s="469"/>
      <c r="L30" s="6"/>
    </row>
    <row r="31" spans="1:14" ht="18">
      <c r="A31" s="40" t="s">
        <v>274</v>
      </c>
      <c r="B31" s="37" t="str">
        <f>IF('Ergebnisse So'!AK20+'Ergebnisse So'!AM20=0,"",IF('Ergebnisse So'!AK20=2,'Ergebnisse So'!J20,'Ergebnisse So'!H20))</f>
        <v>SV Düdenbüttel</v>
      </c>
      <c r="C31" s="118"/>
      <c r="D31" s="118"/>
      <c r="E31" s="118"/>
      <c r="I31" s="119"/>
      <c r="J31" s="119"/>
      <c r="K31" s="119"/>
      <c r="L31" s="119"/>
    </row>
    <row r="32" spans="1:14" ht="18">
      <c r="A32" s="40" t="s">
        <v>275</v>
      </c>
      <c r="B32" s="37" t="str">
        <f>IF('Ergebnisse So'!AK18+'Ergebnisse So'!AM18=0,"",IF('Ergebnisse So'!AK18=2,'Ergebnisse So'!H18,'Ergebnisse So'!J18))</f>
        <v>Berliner Turnerschaft</v>
      </c>
      <c r="C32" s="118"/>
      <c r="D32" s="118"/>
      <c r="E32" s="118"/>
      <c r="I32" s="119"/>
      <c r="J32" s="119"/>
      <c r="K32" s="119"/>
      <c r="L32" s="119"/>
    </row>
    <row r="33" spans="1:12" ht="18">
      <c r="A33" s="40" t="s">
        <v>276</v>
      </c>
      <c r="B33" s="37" t="str">
        <f>IF('Ergebnisse So'!AK18+'Ergebnisse So'!AM18=0,"",IF('Ergebnisse So'!AK18=2,'Ergebnisse So'!J18,'Ergebnisse So'!H18))</f>
        <v>TV Haibach</v>
      </c>
      <c r="C33" s="118"/>
      <c r="D33" s="118"/>
      <c r="E33" s="118"/>
      <c r="I33" s="119"/>
      <c r="J33" s="119"/>
      <c r="K33" s="119"/>
      <c r="L33" s="119"/>
    </row>
    <row r="34" spans="1:12" ht="18">
      <c r="A34" s="40" t="s">
        <v>277</v>
      </c>
      <c r="B34" s="37" t="str">
        <f>IF('Ergebnisse So'!AK37+'Ergebnisse So'!AM37=0,"",IF('Ergebnisse So'!AK37=2,'Ergebnisse So'!H37,'Ergebnisse So'!J37))</f>
        <v>TSV Lola</v>
      </c>
      <c r="C34" s="118"/>
      <c r="D34" s="118"/>
      <c r="E34" s="118"/>
      <c r="I34" s="119"/>
      <c r="J34" s="119"/>
      <c r="K34" s="119"/>
      <c r="L34" s="119"/>
    </row>
    <row r="35" spans="1:12" ht="18">
      <c r="A35" s="40" t="s">
        <v>278</v>
      </c>
      <c r="B35" s="37" t="str">
        <f>IF('Ergebnisse So'!AK37+'Ergebnisse So'!AM37=0,"",IF('Ergebnisse So'!AK37=2,'Ergebnisse So'!J37,'Ergebnisse So'!H37))</f>
        <v>VfL Kellinghusen</v>
      </c>
      <c r="C35" s="118"/>
      <c r="D35" s="118"/>
      <c r="E35" s="118"/>
      <c r="I35" s="119"/>
      <c r="J35" s="119"/>
      <c r="K35" s="119"/>
      <c r="L35" s="119"/>
    </row>
    <row r="36" spans="1:12" ht="18">
      <c r="A36" s="40" t="s">
        <v>279</v>
      </c>
      <c r="B36" s="37" t="str">
        <f>IF('Ergebnisse So'!AK34+'Ergebnisse So'!AM34=0,"",IF('Ergebnisse So'!AK34=2,'Ergebnisse So'!H34,'Ergebnisse So'!J34))</f>
        <v>TV Voerde</v>
      </c>
      <c r="C36" s="118"/>
      <c r="D36" s="118"/>
      <c r="E36" s="118"/>
      <c r="I36" s="119"/>
      <c r="J36" s="119"/>
      <c r="K36" s="119"/>
      <c r="L36" s="119"/>
    </row>
    <row r="37" spans="1:12" ht="18">
      <c r="A37" s="40" t="s">
        <v>280</v>
      </c>
      <c r="B37" s="37" t="str">
        <f>IF('Ergebnisse So'!AK34+'Ergebnisse So'!AM34=0,"",IF('Ergebnisse So'!AK34=2,'Ergebnisse So'!J34,'Ergebnisse So'!H34))</f>
        <v>Langebrücker BSV</v>
      </c>
      <c r="C37" s="118"/>
      <c r="D37" s="118"/>
      <c r="E37" s="118"/>
      <c r="I37" s="119"/>
      <c r="J37" s="119"/>
      <c r="K37" s="119"/>
      <c r="L37" s="6"/>
    </row>
    <row r="38" spans="1:12" ht="18">
      <c r="A38" s="40" t="s">
        <v>281</v>
      </c>
      <c r="B38" s="37" t="str">
        <f>IF('Ergebnisse So'!AK36+'Ergebnisse So'!AM36=0,"",IF('Ergebnisse So'!AK36=2,'Ergebnisse So'!H36,'Ergebnisse So'!J36))</f>
        <v>Großenasper SV</v>
      </c>
      <c r="C38" s="118"/>
      <c r="D38" s="118"/>
      <c r="E38" s="118"/>
      <c r="I38" s="6"/>
      <c r="J38" s="6"/>
      <c r="K38" s="6"/>
      <c r="L38" s="6"/>
    </row>
    <row r="39" spans="1:12" ht="18">
      <c r="A39" s="40" t="s">
        <v>282</v>
      </c>
      <c r="B39" s="37" t="str">
        <f>IF('Ergebnisse So'!AK36+'Ergebnisse So'!AM36=0,"",IF('Ergebnisse So'!AK36=2,'Ergebnisse So'!J36,'Ergebnisse So'!H36))</f>
        <v>TV Augsburg</v>
      </c>
      <c r="C39" s="37"/>
      <c r="D39" s="37"/>
      <c r="E39" s="118"/>
      <c r="I39" s="6"/>
      <c r="J39" s="6"/>
      <c r="K39" s="6"/>
      <c r="L39" s="6"/>
    </row>
    <row r="40" spans="1:12" ht="18">
      <c r="A40" s="40" t="s">
        <v>283</v>
      </c>
      <c r="B40" s="37" t="str">
        <f>IF('Ergebnisse So'!AK33+'Ergebnisse So'!AM33=0,"",IF('Ergebnisse So'!AK33=2,'Ergebnisse So'!H33,'Ergebnisse So'!J33))</f>
        <v>TB Oppau</v>
      </c>
      <c r="C40" s="37"/>
      <c r="D40" s="37"/>
      <c r="E40" s="118"/>
    </row>
    <row r="41" spans="1:12" ht="18">
      <c r="A41" s="40" t="s">
        <v>284</v>
      </c>
      <c r="B41" s="37" t="str">
        <f>IF('Ergebnisse So'!AK33+'Ergebnisse So'!AM33=0,"",IF('Ergebnisse So'!AK33=2,'Ergebnisse So'!J33,'Ergebnisse So'!H33))</f>
        <v>DJK Nierswacht Odenkirchen</v>
      </c>
      <c r="C41" s="37"/>
      <c r="D41" s="37"/>
      <c r="E41" s="118"/>
    </row>
    <row r="42" spans="1:12" ht="18">
      <c r="A42" s="40" t="s">
        <v>285</v>
      </c>
      <c r="B42" s="37" t="str">
        <f>IF('Ergebnisse So'!AK35+'Ergebnisse So'!AM35=0,"",IF('Ergebnisse So'!AK35=2,'Ergebnisse So'!H35,'Ergebnisse So'!J35))</f>
        <v>TV Zainen-Maisenbach</v>
      </c>
      <c r="C42" s="37"/>
      <c r="D42" s="37"/>
      <c r="E42" s="118"/>
    </row>
    <row r="43" spans="1:12" ht="18">
      <c r="A43" s="40" t="s">
        <v>286</v>
      </c>
      <c r="B43" s="37" t="str">
        <f>IF('Ergebnisse So'!AK35+'Ergebnisse So'!AM35=0,"",IF('Ergebnisse So'!AK35=2,'Ergebnisse So'!J35,'Ergebnisse So'!H35))</f>
        <v>SG Bademeusel</v>
      </c>
      <c r="C43" s="37"/>
      <c r="D43" s="37"/>
      <c r="E43" s="118"/>
    </row>
    <row r="44" spans="1:12" ht="18">
      <c r="A44" s="40" t="s">
        <v>287</v>
      </c>
      <c r="B44" s="37" t="str">
        <f>IF('Ergebnisse So'!AK32+'Ergebnisse So'!AM32=0,"",IF('Ergebnisse So'!AK32=2,'Ergebnisse So'!H32,'Ergebnisse So'!J32))</f>
        <v>NLV Vaihingen</v>
      </c>
      <c r="C44" s="37"/>
      <c r="D44" s="37"/>
      <c r="E44" s="118"/>
    </row>
    <row r="45" spans="1:12" ht="18">
      <c r="A45" s="40" t="s">
        <v>288</v>
      </c>
      <c r="B45" s="37" t="str">
        <f>IF('Ergebnisse So'!AK32+'Ergebnisse So'!AM32=0,"",IF('Ergebnisse So'!AK32=2,'Ergebnisse So'!J32,'Ergebnisse So'!H32))</f>
        <v>TV Klarenthal</v>
      </c>
      <c r="C45" s="37"/>
      <c r="D45" s="37"/>
      <c r="E45" s="118"/>
    </row>
    <row r="46" spans="1:12" ht="18">
      <c r="B46" s="118"/>
      <c r="C46" s="118"/>
      <c r="D46" s="118"/>
      <c r="E46" s="118"/>
    </row>
    <row r="47" spans="1:12" ht="18">
      <c r="B47" s="118"/>
      <c r="C47" s="118"/>
      <c r="D47" s="118"/>
      <c r="E47" s="118"/>
    </row>
    <row r="48" spans="1:12" ht="18">
      <c r="B48" s="118"/>
      <c r="C48" s="118"/>
      <c r="D48" s="118"/>
      <c r="E48" s="118"/>
    </row>
  </sheetData>
  <phoneticPr fontId="36" type="noConversion"/>
  <pageMargins left="0.70866141732283472" right="0.70866141732283472" top="0.39370078740157483" bottom="0" header="0.31496062992125984" footer="0.31496062992125984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X149"/>
  <sheetViews>
    <sheetView topLeftCell="G1" workbookViewId="0">
      <selection activeCell="S21" sqref="S21"/>
    </sheetView>
  </sheetViews>
  <sheetFormatPr defaultColWidth="11.42578125" defaultRowHeight="12.75"/>
  <cols>
    <col min="1" max="1" width="3" style="133" hidden="1" customWidth="1"/>
    <col min="2" max="2" width="10.140625" style="133" hidden="1" customWidth="1"/>
    <col min="3" max="3" width="11.42578125" style="133" hidden="1" customWidth="1"/>
    <col min="4" max="4" width="8.42578125" style="133" hidden="1" customWidth="1"/>
    <col min="5" max="5" width="5.5703125" style="226" hidden="1" customWidth="1"/>
    <col min="6" max="6" width="4.5703125" style="226" hidden="1" customWidth="1"/>
    <col min="7" max="7" width="6.28515625" style="226" customWidth="1"/>
    <col min="8" max="8" width="27" style="133" customWidth="1"/>
    <col min="9" max="9" width="2.85546875" style="133" customWidth="1"/>
    <col min="10" max="10" width="27" style="133" customWidth="1"/>
    <col min="11" max="11" width="1.7109375" style="133" hidden="1" customWidth="1"/>
    <col min="12" max="13" width="27" style="133" hidden="1" customWidth="1"/>
    <col min="14" max="14" width="1.28515625" style="133" hidden="1" customWidth="1"/>
    <col min="15" max="16" width="27" style="133" hidden="1" customWidth="1"/>
    <col min="17" max="17" width="4.7109375" style="133" customWidth="1"/>
    <col min="18" max="18" width="1.7109375" style="134" customWidth="1"/>
    <col min="19" max="19" width="4.7109375" style="133" customWidth="1"/>
    <col min="20" max="20" width="2.28515625" style="135" customWidth="1"/>
    <col min="21" max="21" width="4.7109375" style="133" customWidth="1"/>
    <col min="22" max="22" width="1.7109375" style="134" customWidth="1"/>
    <col min="23" max="23" width="4.7109375" style="133" customWidth="1"/>
    <col min="24" max="24" width="2.28515625" style="135" customWidth="1"/>
    <col min="25" max="25" width="4.7109375" style="133" hidden="1" customWidth="1"/>
    <col min="26" max="26" width="1.7109375" style="134" hidden="1" customWidth="1"/>
    <col min="27" max="27" width="4.7109375" style="133" hidden="1" customWidth="1"/>
    <col min="28" max="33" width="3.5703125" style="133" hidden="1" customWidth="1"/>
    <col min="34" max="34" width="3" style="133" customWidth="1"/>
    <col min="35" max="35" width="1.42578125" style="133" customWidth="1"/>
    <col min="36" max="36" width="2.7109375" style="133" customWidth="1"/>
    <col min="37" max="37" width="3" style="133" customWidth="1"/>
    <col min="38" max="38" width="1.42578125" style="133" customWidth="1"/>
    <col min="39" max="39" width="3" style="133" customWidth="1"/>
    <col min="40" max="40" width="1.140625" style="133" hidden="1" customWidth="1"/>
    <col min="41" max="41" width="3.42578125" style="133" hidden="1" customWidth="1"/>
    <col min="42" max="42" width="4.5703125" style="133" hidden="1" customWidth="1"/>
    <col min="43" max="44" width="4.5703125" style="226" hidden="1" customWidth="1"/>
    <col min="45" max="45" width="4.5703125" style="226" customWidth="1"/>
    <col min="46" max="46" width="27" style="133" customWidth="1"/>
    <col min="47" max="47" width="3" style="133" customWidth="1"/>
    <col min="48" max="48" width="27" style="133" customWidth="1"/>
    <col min="49" max="49" width="1" style="133" customWidth="1"/>
    <col min="50" max="50" width="27" style="133" customWidth="1"/>
    <col min="51" max="51" width="4.7109375" style="133" customWidth="1"/>
    <col min="52" max="52" width="1.7109375" style="134" customWidth="1"/>
    <col min="53" max="53" width="4.7109375" style="133" customWidth="1"/>
    <col min="54" max="54" width="2.28515625" style="133" customWidth="1"/>
    <col min="55" max="55" width="4.7109375" style="133" customWidth="1"/>
    <col min="56" max="56" width="1.7109375" style="134" customWidth="1"/>
    <col min="57" max="57" width="4.7109375" style="133" customWidth="1"/>
    <col min="58" max="58" width="2.28515625" style="133" customWidth="1"/>
    <col min="59" max="59" width="4.7109375" style="133" hidden="1" customWidth="1"/>
    <col min="60" max="60" width="1.7109375" style="134" hidden="1" customWidth="1"/>
    <col min="61" max="61" width="4.7109375" style="133" hidden="1" customWidth="1"/>
    <col min="62" max="67" width="4" style="133" hidden="1" customWidth="1"/>
    <col min="68" max="68" width="2.85546875" style="133" customWidth="1"/>
    <col min="69" max="69" width="2.42578125" style="133" customWidth="1"/>
    <col min="70" max="70" width="2.5703125" style="133" customWidth="1"/>
    <col min="71" max="71" width="3" style="133" customWidth="1"/>
    <col min="72" max="72" width="2" style="133" customWidth="1"/>
    <col min="73" max="73" width="3.7109375" style="133" customWidth="1"/>
    <col min="74" max="16384" width="11.42578125" style="133"/>
  </cols>
  <sheetData>
    <row r="1" spans="1:73">
      <c r="BQ1" s="136"/>
    </row>
    <row r="2" spans="1:73" ht="18">
      <c r="J2" s="137" t="s">
        <v>73</v>
      </c>
      <c r="K2" s="137"/>
      <c r="L2" s="137"/>
      <c r="M2" s="137"/>
      <c r="N2" s="137"/>
      <c r="O2" s="137"/>
      <c r="P2" s="137"/>
      <c r="BQ2" s="136"/>
    </row>
    <row r="3" spans="1:73">
      <c r="BQ3" s="136"/>
    </row>
    <row r="4" spans="1:73" ht="18">
      <c r="G4" s="228" t="s">
        <v>74</v>
      </c>
      <c r="H4" s="137"/>
      <c r="AS4" s="228" t="s">
        <v>75</v>
      </c>
      <c r="AT4" s="137"/>
      <c r="BQ4" s="136"/>
    </row>
    <row r="5" spans="1:73">
      <c r="B5" s="134" t="s">
        <v>76</v>
      </c>
      <c r="C5" s="134" t="s">
        <v>77</v>
      </c>
      <c r="D5" s="134" t="s">
        <v>78</v>
      </c>
      <c r="E5" s="227" t="s">
        <v>61</v>
      </c>
      <c r="F5" s="227" t="s">
        <v>79</v>
      </c>
      <c r="G5" s="226" t="s">
        <v>80</v>
      </c>
      <c r="Q5" s="525" t="s">
        <v>81</v>
      </c>
      <c r="R5" s="526"/>
      <c r="S5" s="527"/>
      <c r="T5" s="138"/>
      <c r="U5" s="525" t="s">
        <v>82</v>
      </c>
      <c r="V5" s="526"/>
      <c r="W5" s="527"/>
      <c r="X5" s="138"/>
      <c r="Y5" s="525" t="s">
        <v>83</v>
      </c>
      <c r="Z5" s="526"/>
      <c r="AA5" s="527"/>
      <c r="AB5" s="458"/>
      <c r="AC5" s="458"/>
      <c r="AD5" s="458"/>
      <c r="AE5" s="458"/>
      <c r="AF5" s="458"/>
      <c r="AG5" s="458"/>
      <c r="AH5" s="459" t="s">
        <v>84</v>
      </c>
      <c r="AI5" s="458"/>
      <c r="AJ5" s="460"/>
      <c r="AK5" s="459" t="s">
        <v>85</v>
      </c>
      <c r="AL5" s="458"/>
      <c r="AM5" s="139"/>
      <c r="AN5" s="134" t="s">
        <v>76</v>
      </c>
      <c r="AO5" s="134" t="s">
        <v>77</v>
      </c>
      <c r="AP5" s="134" t="s">
        <v>78</v>
      </c>
      <c r="AQ5" s="227" t="s">
        <v>61</v>
      </c>
      <c r="AR5" s="227" t="s">
        <v>79</v>
      </c>
      <c r="AS5" s="236" t="s">
        <v>86</v>
      </c>
      <c r="AT5" s="140"/>
      <c r="AU5" s="140"/>
      <c r="AV5" s="140"/>
      <c r="AW5" s="140"/>
      <c r="AX5" s="140"/>
      <c r="AY5" s="525" t="s">
        <v>81</v>
      </c>
      <c r="AZ5" s="526"/>
      <c r="BA5" s="527"/>
      <c r="BB5" s="138"/>
      <c r="BC5" s="525" t="s">
        <v>82</v>
      </c>
      <c r="BD5" s="526"/>
      <c r="BE5" s="527"/>
      <c r="BF5" s="138"/>
      <c r="BG5" s="525" t="s">
        <v>83</v>
      </c>
      <c r="BH5" s="526"/>
      <c r="BI5" s="527"/>
      <c r="BJ5" s="141"/>
      <c r="BK5" s="141"/>
      <c r="BL5" s="141"/>
      <c r="BM5" s="141"/>
      <c r="BN5" s="141"/>
      <c r="BO5" s="141"/>
      <c r="BP5" s="461" t="s">
        <v>84</v>
      </c>
      <c r="BQ5" s="142"/>
      <c r="BR5" s="143"/>
      <c r="BS5" s="461" t="s">
        <v>85</v>
      </c>
      <c r="BT5" s="462"/>
      <c r="BU5" s="463"/>
    </row>
    <row r="6" spans="1:73" s="226" customFormat="1" ht="15.75" hidden="1">
      <c r="B6" s="226">
        <v>2</v>
      </c>
      <c r="C6" s="226">
        <v>3</v>
      </c>
      <c r="D6" s="226">
        <v>4</v>
      </c>
      <c r="E6" s="226">
        <v>5</v>
      </c>
      <c r="F6" s="226">
        <v>6</v>
      </c>
      <c r="G6" s="226">
        <v>7</v>
      </c>
      <c r="H6" s="226">
        <v>8</v>
      </c>
      <c r="I6" s="226">
        <v>9</v>
      </c>
      <c r="J6" s="226">
        <v>10</v>
      </c>
      <c r="K6" s="226">
        <v>11</v>
      </c>
      <c r="L6" s="226">
        <v>12</v>
      </c>
      <c r="M6" s="226">
        <v>13</v>
      </c>
      <c r="O6" s="226">
        <v>15</v>
      </c>
      <c r="P6" s="226">
        <v>16</v>
      </c>
      <c r="Q6" s="247"/>
      <c r="R6" s="248"/>
      <c r="S6" s="247"/>
      <c r="T6" s="249"/>
      <c r="U6" s="247"/>
      <c r="V6" s="250"/>
      <c r="W6" s="247"/>
      <c r="X6" s="249"/>
      <c r="Y6" s="247"/>
      <c r="Z6" s="250"/>
      <c r="AA6" s="247"/>
      <c r="AB6" s="251"/>
      <c r="AC6" s="251"/>
      <c r="AD6" s="251"/>
      <c r="AE6" s="251"/>
      <c r="AF6" s="251"/>
      <c r="AG6" s="251"/>
      <c r="AH6" s="252"/>
      <c r="AI6" s="252"/>
      <c r="AJ6" s="252"/>
      <c r="AK6" s="252"/>
      <c r="AL6" s="252"/>
      <c r="AM6" s="252"/>
      <c r="AS6" s="230"/>
      <c r="AT6" s="253"/>
      <c r="AU6" s="254"/>
      <c r="AV6" s="253"/>
      <c r="AW6" s="253"/>
      <c r="AX6" s="253"/>
      <c r="AY6" s="247"/>
      <c r="AZ6" s="250"/>
      <c r="BA6" s="247"/>
      <c r="BB6" s="249"/>
      <c r="BC6" s="247"/>
      <c r="BD6" s="250"/>
      <c r="BE6" s="247"/>
      <c r="BF6" s="249"/>
      <c r="BG6" s="247"/>
      <c r="BH6" s="250"/>
      <c r="BI6" s="247"/>
      <c r="BJ6" s="251"/>
      <c r="BK6" s="251"/>
      <c r="BL6" s="251"/>
      <c r="BM6" s="251"/>
      <c r="BN6" s="251"/>
      <c r="BO6" s="251"/>
      <c r="BP6" s="252"/>
      <c r="BQ6" s="252"/>
      <c r="BR6" s="252"/>
      <c r="BS6" s="252"/>
      <c r="BT6" s="252"/>
      <c r="BU6" s="252"/>
    </row>
    <row r="7" spans="1:73" ht="15.75">
      <c r="A7" s="226">
        <f>G7</f>
        <v>1</v>
      </c>
      <c r="B7" s="224">
        <f>'Spielplan Sa'!F$2</f>
        <v>42273</v>
      </c>
      <c r="C7" s="133" t="str">
        <f>'Spielplan Sa'!A$4</f>
        <v>männlich U16</v>
      </c>
      <c r="D7" s="133" t="s">
        <v>87</v>
      </c>
      <c r="E7" s="226">
        <v>1</v>
      </c>
      <c r="F7" s="226">
        <v>1</v>
      </c>
      <c r="G7" s="229">
        <v>1</v>
      </c>
      <c r="H7" s="144" t="str">
        <f>'Spielplan Sa'!D14</f>
        <v>TV Brettorf</v>
      </c>
      <c r="I7" s="145" t="s">
        <v>70</v>
      </c>
      <c r="J7" s="144" t="str">
        <f>'Spielplan Sa'!D15</f>
        <v>TuS Wickrath</v>
      </c>
      <c r="K7" s="144"/>
      <c r="L7" s="144" t="str">
        <f>'Spielplan Sa'!F15</f>
        <v>TV Wünschmichelbach</v>
      </c>
      <c r="M7" s="144"/>
      <c r="N7" s="144"/>
      <c r="O7" s="144"/>
      <c r="P7" s="144"/>
      <c r="Q7" s="131">
        <v>11</v>
      </c>
      <c r="R7" s="217" t="s">
        <v>88</v>
      </c>
      <c r="S7" s="131">
        <v>6</v>
      </c>
      <c r="T7" s="218"/>
      <c r="U7" s="131">
        <v>11</v>
      </c>
      <c r="V7" s="219" t="s">
        <v>88</v>
      </c>
      <c r="W7" s="131">
        <v>7</v>
      </c>
      <c r="X7" s="220"/>
      <c r="Y7" s="131"/>
      <c r="Z7" s="219" t="s">
        <v>88</v>
      </c>
      <c r="AA7" s="131"/>
      <c r="AB7" s="146">
        <f t="shared" ref="AB7:AB21" si="0">IF(Q7=S7,"",IF(Q7&gt;S7,1,0))</f>
        <v>1</v>
      </c>
      <c r="AC7" s="146">
        <f t="shared" ref="AC7:AC21" si="1">IF(U7=W7,"",IF(U7&gt;W7,1,0))</f>
        <v>1</v>
      </c>
      <c r="AD7" s="146" t="str">
        <f t="shared" ref="AD7:AD21" si="2">IF(Y7=AA7,"",IF(Y7&gt;AA7,1,0))</f>
        <v/>
      </c>
      <c r="AE7" s="146">
        <f t="shared" ref="AE7:AE21" si="3">IF(Q7=S7,"",IF(Q7&lt;S7,1,0))</f>
        <v>0</v>
      </c>
      <c r="AF7" s="146">
        <f t="shared" ref="AF7:AF21" si="4">IF(U7=W7,"",IF(U7&lt;W7,1,0))</f>
        <v>0</v>
      </c>
      <c r="AG7" s="146" t="str">
        <f t="shared" ref="AG7:AG21" si="5">IF(Y7=AA7,"",IF(Y7&lt;AA7,1,0))</f>
        <v/>
      </c>
      <c r="AH7" s="147">
        <f>COUNTIF(AB7:AD7,1)</f>
        <v>2</v>
      </c>
      <c r="AI7" s="147" t="s">
        <v>88</v>
      </c>
      <c r="AJ7" s="147">
        <f>COUNTIF(AE7:AG7,1)</f>
        <v>0</v>
      </c>
      <c r="AK7" s="147">
        <f t="shared" ref="AK7:AK21" si="6">IF(AH7=2,2,IF(AJ7=2,0,AH7))</f>
        <v>2</v>
      </c>
      <c r="AL7" s="147" t="s">
        <v>88</v>
      </c>
      <c r="AM7" s="147">
        <f t="shared" ref="AM7:AM21" si="7">IF(AJ7=2,2,IF(AH7=2,0,AJ7))</f>
        <v>0</v>
      </c>
      <c r="AN7" s="224">
        <f>'Spielplan Sa'!F$2</f>
        <v>42273</v>
      </c>
      <c r="AO7" s="133" t="str">
        <f>'Spielplan Sa'!A$4</f>
        <v>männlich U16</v>
      </c>
      <c r="AP7" s="133" t="s">
        <v>89</v>
      </c>
      <c r="AQ7" s="226">
        <v>1</v>
      </c>
      <c r="AR7" s="226">
        <v>3</v>
      </c>
      <c r="AS7" s="229">
        <v>31</v>
      </c>
      <c r="AT7" s="144" t="str">
        <f>'Spielplan Sa'!N14</f>
        <v>Ahlhorner SV</v>
      </c>
      <c r="AU7" s="145" t="s">
        <v>70</v>
      </c>
      <c r="AV7" s="144" t="str">
        <f>'Spielplan Sa'!N15</f>
        <v>TSV Lola</v>
      </c>
      <c r="AW7" s="144">
        <f>'Spielplan Sa'!O15</f>
        <v>0</v>
      </c>
      <c r="AX7" s="144" t="str">
        <f>'Spielplan Sa'!P15</f>
        <v>TuS Dahlbruch</v>
      </c>
      <c r="AY7" s="131">
        <v>10</v>
      </c>
      <c r="AZ7" s="219" t="s">
        <v>88</v>
      </c>
      <c r="BA7" s="131">
        <v>12</v>
      </c>
      <c r="BB7" s="218"/>
      <c r="BC7" s="131">
        <v>9</v>
      </c>
      <c r="BD7" s="219" t="s">
        <v>88</v>
      </c>
      <c r="BE7" s="131">
        <v>11</v>
      </c>
      <c r="BF7" s="220"/>
      <c r="BG7" s="131"/>
      <c r="BH7" s="219" t="s">
        <v>88</v>
      </c>
      <c r="BI7" s="131"/>
      <c r="BJ7" s="146">
        <f>IF(AY7=BA7,"",IF(AY7&gt;BA7,1,0))</f>
        <v>0</v>
      </c>
      <c r="BK7" s="146">
        <f>IF(BC7=BE7,"",IF(BC7&gt;BE7,1,0))</f>
        <v>0</v>
      </c>
      <c r="BL7" s="146" t="str">
        <f>IF(BG7=BI7,"",IF(BG7&gt;BI7,1,0))</f>
        <v/>
      </c>
      <c r="BM7" s="146">
        <f>IF(AY7=BA7,"",IF(AY7&lt;BA7,1,0))</f>
        <v>1</v>
      </c>
      <c r="BN7" s="146">
        <f>IF(BC7=BE7,"",IF(BC7&lt;BE7,1,0))</f>
        <v>1</v>
      </c>
      <c r="BO7" s="146" t="str">
        <f>IF(BG7=BI7,"",IF(BG7&lt;BI7,1,0))</f>
        <v/>
      </c>
      <c r="BP7" s="147">
        <f>COUNTIF(BJ7:BL7,1)</f>
        <v>0</v>
      </c>
      <c r="BQ7" s="147" t="s">
        <v>88</v>
      </c>
      <c r="BR7" s="147">
        <f>COUNTIF(BM7:BO7,1)</f>
        <v>2</v>
      </c>
      <c r="BS7" s="147">
        <f>IF(BP7=2,2,IF(BR7=2,0,BP7))</f>
        <v>0</v>
      </c>
      <c r="BT7" s="147" t="s">
        <v>88</v>
      </c>
      <c r="BU7" s="147">
        <f>IF(BR7=2,2,IF(BP7=2,0,BR7))</f>
        <v>2</v>
      </c>
    </row>
    <row r="8" spans="1:73" ht="15.75">
      <c r="A8" s="226">
        <f t="shared" ref="A8:A66" si="8">G8</f>
        <v>2</v>
      </c>
      <c r="B8" s="224">
        <f>'Spielplan Sa'!F$2</f>
        <v>42273</v>
      </c>
      <c r="C8" s="133" t="str">
        <f>'Spielplan Sa'!A$4</f>
        <v>männlich U16</v>
      </c>
      <c r="D8" s="133" t="s">
        <v>87</v>
      </c>
      <c r="E8" s="226">
        <v>2</v>
      </c>
      <c r="F8" s="226">
        <v>1</v>
      </c>
      <c r="G8" s="229">
        <v>2</v>
      </c>
      <c r="H8" s="144" t="str">
        <f>'Spielplan Sa'!D16</f>
        <v>TV Zainen-Maisenbach</v>
      </c>
      <c r="I8" s="145" t="s">
        <v>70</v>
      </c>
      <c r="J8" s="144" t="str">
        <f>'Spielplan Sa'!D17</f>
        <v>TV Augsburg</v>
      </c>
      <c r="K8" s="144"/>
      <c r="L8" s="144" t="str">
        <f>'Spielplan Sa'!F17</f>
        <v>TuS Wickrath</v>
      </c>
      <c r="M8" s="144"/>
      <c r="N8" s="144"/>
      <c r="O8" s="144"/>
      <c r="P8" s="144"/>
      <c r="Q8" s="131">
        <v>8</v>
      </c>
      <c r="R8" s="217" t="s">
        <v>88</v>
      </c>
      <c r="S8" s="131">
        <v>11</v>
      </c>
      <c r="T8" s="218"/>
      <c r="U8" s="131">
        <v>6</v>
      </c>
      <c r="V8" s="219" t="s">
        <v>88</v>
      </c>
      <c r="W8" s="131">
        <v>11</v>
      </c>
      <c r="X8" s="220"/>
      <c r="Y8" s="131"/>
      <c r="Z8" s="219" t="s">
        <v>88</v>
      </c>
      <c r="AA8" s="131"/>
      <c r="AB8" s="146">
        <f t="shared" si="0"/>
        <v>0</v>
      </c>
      <c r="AC8" s="146">
        <f t="shared" si="1"/>
        <v>0</v>
      </c>
      <c r="AD8" s="146" t="str">
        <f t="shared" si="2"/>
        <v/>
      </c>
      <c r="AE8" s="146">
        <f t="shared" si="3"/>
        <v>1</v>
      </c>
      <c r="AF8" s="146">
        <f t="shared" si="4"/>
        <v>1</v>
      </c>
      <c r="AG8" s="146" t="str">
        <f t="shared" si="5"/>
        <v/>
      </c>
      <c r="AH8" s="147">
        <f t="shared" ref="AH8:AH21" si="9">COUNTIF(AB8:AD8,1)</f>
        <v>0</v>
      </c>
      <c r="AI8" s="147" t="s">
        <v>88</v>
      </c>
      <c r="AJ8" s="147">
        <f t="shared" ref="AJ8:AJ21" si="10">COUNTIF(AE8:AG8,1)</f>
        <v>2</v>
      </c>
      <c r="AK8" s="147">
        <f t="shared" si="6"/>
        <v>0</v>
      </c>
      <c r="AL8" s="147" t="s">
        <v>88</v>
      </c>
      <c r="AM8" s="147">
        <f t="shared" si="7"/>
        <v>2</v>
      </c>
      <c r="AN8" s="224">
        <f>'Spielplan Sa'!F$2</f>
        <v>42273</v>
      </c>
      <c r="AO8" s="133" t="str">
        <f>'Spielplan Sa'!A$4</f>
        <v>männlich U16</v>
      </c>
      <c r="AP8" s="133" t="s">
        <v>89</v>
      </c>
      <c r="AQ8" s="226">
        <v>2</v>
      </c>
      <c r="AR8" s="226">
        <v>3</v>
      </c>
      <c r="AS8" s="229">
        <v>32</v>
      </c>
      <c r="AT8" s="144" t="str">
        <f>'Spielplan Sa'!N16</f>
        <v>NLV Vaihingen</v>
      </c>
      <c r="AU8" s="145" t="s">
        <v>70</v>
      </c>
      <c r="AV8" s="144" t="str">
        <f>'Spielplan Sa'!N17</f>
        <v>Berliner Turnerschaft</v>
      </c>
      <c r="AW8" s="144">
        <f>'Spielplan Sa'!O17</f>
        <v>0</v>
      </c>
      <c r="AX8" s="144" t="str">
        <f>'Spielplan Sa'!P17</f>
        <v>TSV Lola</v>
      </c>
      <c r="AY8" s="131">
        <v>8</v>
      </c>
      <c r="AZ8" s="219" t="s">
        <v>88</v>
      </c>
      <c r="BA8" s="131">
        <v>11</v>
      </c>
      <c r="BB8" s="218"/>
      <c r="BC8" s="131">
        <v>5</v>
      </c>
      <c r="BD8" s="219" t="s">
        <v>88</v>
      </c>
      <c r="BE8" s="131">
        <v>11</v>
      </c>
      <c r="BF8" s="220"/>
      <c r="BG8" s="131"/>
      <c r="BH8" s="219" t="s">
        <v>88</v>
      </c>
      <c r="BI8" s="131"/>
      <c r="BJ8" s="146">
        <f t="shared" ref="BJ8:BJ21" si="11">IF(AY8=BA8,"",IF(AY8&gt;BA8,1,0))</f>
        <v>0</v>
      </c>
      <c r="BK8" s="146">
        <f t="shared" ref="BK8:BK21" si="12">IF(BC8=BE8,"",IF(BC8&gt;BE8,1,0))</f>
        <v>0</v>
      </c>
      <c r="BL8" s="146" t="str">
        <f t="shared" ref="BL8:BL21" si="13">IF(BG8=BI8,"",IF(BG8&gt;BI8,1,0))</f>
        <v/>
      </c>
      <c r="BM8" s="146">
        <f t="shared" ref="BM8:BM21" si="14">IF(AY8=BA8,"",IF(AY8&lt;BA8,1,0))</f>
        <v>1</v>
      </c>
      <c r="BN8" s="146">
        <f t="shared" ref="BN8:BN21" si="15">IF(BC8=BE8,"",IF(BC8&lt;BE8,1,0))</f>
        <v>1</v>
      </c>
      <c r="BO8" s="146" t="str">
        <f t="shared" ref="BO8:BO21" si="16">IF(BG8=BI8,"",IF(BG8&lt;BI8,1,0))</f>
        <v/>
      </c>
      <c r="BP8" s="147">
        <f t="shared" ref="BP8:BP21" si="17">COUNTIF(BJ8:BL8,1)</f>
        <v>0</v>
      </c>
      <c r="BQ8" s="147" t="s">
        <v>88</v>
      </c>
      <c r="BR8" s="147">
        <f t="shared" ref="BR8:BR21" si="18">COUNTIF(BM8:BO8,1)</f>
        <v>2</v>
      </c>
      <c r="BS8" s="147">
        <f t="shared" ref="BS8:BS21" si="19">IF(BP8=2,2,IF(BR8=2,0,BP8))</f>
        <v>0</v>
      </c>
      <c r="BT8" s="147" t="s">
        <v>88</v>
      </c>
      <c r="BU8" s="147">
        <f t="shared" ref="BU8:BU21" si="20">IF(BR8=2,2,IF(BP8=2,0,BR8))</f>
        <v>2</v>
      </c>
    </row>
    <row r="9" spans="1:73" ht="15.75">
      <c r="A9" s="226">
        <f t="shared" si="8"/>
        <v>3</v>
      </c>
      <c r="B9" s="224">
        <f>'Spielplan Sa'!F$2</f>
        <v>42273</v>
      </c>
      <c r="C9" s="133" t="str">
        <f>'Spielplan Sa'!A$4</f>
        <v>männlich U16</v>
      </c>
      <c r="D9" s="133" t="s">
        <v>87</v>
      </c>
      <c r="E9" s="226">
        <v>3</v>
      </c>
      <c r="F9" s="226">
        <v>1</v>
      </c>
      <c r="G9" s="229">
        <v>3</v>
      </c>
      <c r="H9" s="144" t="str">
        <f>'Spielplan Sa'!D18</f>
        <v>Langebrücker BSV</v>
      </c>
      <c r="I9" s="145" t="s">
        <v>69</v>
      </c>
      <c r="J9" s="144" t="str">
        <f>'Spielplan Sa'!D19</f>
        <v>TV Wünschmichelbach</v>
      </c>
      <c r="K9" s="144"/>
      <c r="L9" s="144" t="str">
        <f>'Spielplan Sa'!F19</f>
        <v>TV Zainen-Maisenbach</v>
      </c>
      <c r="M9" s="144"/>
      <c r="N9" s="144"/>
      <c r="O9" s="144"/>
      <c r="P9" s="144"/>
      <c r="Q9" s="131">
        <v>9</v>
      </c>
      <c r="R9" s="217" t="s">
        <v>88</v>
      </c>
      <c r="S9" s="131">
        <v>11</v>
      </c>
      <c r="T9" s="218"/>
      <c r="U9" s="131">
        <v>11</v>
      </c>
      <c r="V9" s="219" t="s">
        <v>88</v>
      </c>
      <c r="W9" s="131">
        <v>9</v>
      </c>
      <c r="X9" s="220"/>
      <c r="Y9" s="131"/>
      <c r="Z9" s="219" t="s">
        <v>88</v>
      </c>
      <c r="AA9" s="131"/>
      <c r="AB9" s="146">
        <f t="shared" si="0"/>
        <v>0</v>
      </c>
      <c r="AC9" s="146">
        <f t="shared" si="1"/>
        <v>1</v>
      </c>
      <c r="AD9" s="146" t="str">
        <f t="shared" si="2"/>
        <v/>
      </c>
      <c r="AE9" s="146">
        <f t="shared" si="3"/>
        <v>1</v>
      </c>
      <c r="AF9" s="146">
        <f t="shared" si="4"/>
        <v>0</v>
      </c>
      <c r="AG9" s="146" t="str">
        <f t="shared" si="5"/>
        <v/>
      </c>
      <c r="AH9" s="147">
        <f t="shared" si="9"/>
        <v>1</v>
      </c>
      <c r="AI9" s="147" t="s">
        <v>88</v>
      </c>
      <c r="AJ9" s="147">
        <f t="shared" si="10"/>
        <v>1</v>
      </c>
      <c r="AK9" s="147">
        <f t="shared" si="6"/>
        <v>1</v>
      </c>
      <c r="AL9" s="147" t="s">
        <v>88</v>
      </c>
      <c r="AM9" s="147">
        <f t="shared" si="7"/>
        <v>1</v>
      </c>
      <c r="AN9" s="224">
        <f>'Spielplan Sa'!F$2</f>
        <v>42273</v>
      </c>
      <c r="AO9" s="133" t="str">
        <f>'Spielplan Sa'!A$4</f>
        <v>männlich U16</v>
      </c>
      <c r="AP9" s="133" t="s">
        <v>89</v>
      </c>
      <c r="AQ9" s="226">
        <v>3</v>
      </c>
      <c r="AR9" s="226">
        <v>3</v>
      </c>
      <c r="AS9" s="229">
        <v>33</v>
      </c>
      <c r="AT9" s="144" t="str">
        <f>'Spielplan Sa'!N18</f>
        <v>TB Oppau</v>
      </c>
      <c r="AU9" s="145" t="s">
        <v>69</v>
      </c>
      <c r="AV9" s="144" t="str">
        <f>'Spielplan Sa'!N19</f>
        <v>TuS Dahlbruch</v>
      </c>
      <c r="AW9" s="144">
        <f>'Spielplan Sa'!O19</f>
        <v>0</v>
      </c>
      <c r="AX9" s="144" t="str">
        <f>'Spielplan Sa'!P19</f>
        <v>NLV Vaihingen</v>
      </c>
      <c r="AY9" s="131">
        <v>6</v>
      </c>
      <c r="AZ9" s="219" t="s">
        <v>88</v>
      </c>
      <c r="BA9" s="131">
        <v>11</v>
      </c>
      <c r="BB9" s="218"/>
      <c r="BC9" s="131">
        <v>11</v>
      </c>
      <c r="BD9" s="219" t="s">
        <v>88</v>
      </c>
      <c r="BE9" s="131">
        <v>13</v>
      </c>
      <c r="BF9" s="220"/>
      <c r="BG9" s="131"/>
      <c r="BH9" s="219" t="s">
        <v>88</v>
      </c>
      <c r="BI9" s="131"/>
      <c r="BJ9" s="146">
        <f t="shared" si="11"/>
        <v>0</v>
      </c>
      <c r="BK9" s="146">
        <f t="shared" si="12"/>
        <v>0</v>
      </c>
      <c r="BL9" s="146" t="str">
        <f t="shared" si="13"/>
        <v/>
      </c>
      <c r="BM9" s="146">
        <f t="shared" si="14"/>
        <v>1</v>
      </c>
      <c r="BN9" s="146">
        <f t="shared" si="15"/>
        <v>1</v>
      </c>
      <c r="BO9" s="146" t="str">
        <f t="shared" si="16"/>
        <v/>
      </c>
      <c r="BP9" s="147">
        <f t="shared" si="17"/>
        <v>0</v>
      </c>
      <c r="BQ9" s="147" t="s">
        <v>88</v>
      </c>
      <c r="BR9" s="147">
        <f t="shared" si="18"/>
        <v>2</v>
      </c>
      <c r="BS9" s="147">
        <f t="shared" si="19"/>
        <v>0</v>
      </c>
      <c r="BT9" s="147" t="s">
        <v>88</v>
      </c>
      <c r="BU9" s="147">
        <f t="shared" si="20"/>
        <v>2</v>
      </c>
    </row>
    <row r="10" spans="1:73" ht="15.75">
      <c r="A10" s="226">
        <f t="shared" si="8"/>
        <v>4</v>
      </c>
      <c r="B10" s="224">
        <f>'Spielplan Sa'!F$2</f>
        <v>42273</v>
      </c>
      <c r="C10" s="133" t="str">
        <f>'Spielplan Sa'!A$4</f>
        <v>männlich U16</v>
      </c>
      <c r="D10" s="133" t="s">
        <v>87</v>
      </c>
      <c r="E10" s="226">
        <v>4</v>
      </c>
      <c r="F10" s="226">
        <v>1</v>
      </c>
      <c r="G10" s="229">
        <v>4</v>
      </c>
      <c r="H10" s="144" t="str">
        <f>'Spielplan Sa'!D20</f>
        <v>TV Brettorf</v>
      </c>
      <c r="I10" s="145" t="s">
        <v>70</v>
      </c>
      <c r="J10" s="144" t="str">
        <f>'Spielplan Sa'!D21</f>
        <v>TV Augsburg</v>
      </c>
      <c r="K10" s="144"/>
      <c r="L10" s="144" t="str">
        <f>'Spielplan Sa'!F21</f>
        <v>Langebrücker BSV</v>
      </c>
      <c r="M10" s="144"/>
      <c r="N10" s="144"/>
      <c r="O10" s="144"/>
      <c r="P10" s="144"/>
      <c r="Q10" s="131">
        <v>11</v>
      </c>
      <c r="R10" s="217" t="s">
        <v>88</v>
      </c>
      <c r="S10" s="131">
        <v>5</v>
      </c>
      <c r="T10" s="218"/>
      <c r="U10" s="131">
        <v>11</v>
      </c>
      <c r="V10" s="219" t="s">
        <v>88</v>
      </c>
      <c r="W10" s="131">
        <v>3</v>
      </c>
      <c r="X10" s="220"/>
      <c r="Y10" s="131"/>
      <c r="Z10" s="219" t="s">
        <v>88</v>
      </c>
      <c r="AA10" s="131"/>
      <c r="AB10" s="146">
        <f t="shared" si="0"/>
        <v>1</v>
      </c>
      <c r="AC10" s="146">
        <f t="shared" si="1"/>
        <v>1</v>
      </c>
      <c r="AD10" s="146" t="str">
        <f t="shared" si="2"/>
        <v/>
      </c>
      <c r="AE10" s="146">
        <f t="shared" si="3"/>
        <v>0</v>
      </c>
      <c r="AF10" s="146">
        <f t="shared" si="4"/>
        <v>0</v>
      </c>
      <c r="AG10" s="146" t="str">
        <f t="shared" si="5"/>
        <v/>
      </c>
      <c r="AH10" s="147">
        <f t="shared" si="9"/>
        <v>2</v>
      </c>
      <c r="AI10" s="147" t="s">
        <v>88</v>
      </c>
      <c r="AJ10" s="147">
        <f t="shared" si="10"/>
        <v>0</v>
      </c>
      <c r="AK10" s="147">
        <f t="shared" si="6"/>
        <v>2</v>
      </c>
      <c r="AL10" s="147" t="s">
        <v>88</v>
      </c>
      <c r="AM10" s="147">
        <f t="shared" si="7"/>
        <v>0</v>
      </c>
      <c r="AN10" s="224">
        <f>'Spielplan Sa'!F$2</f>
        <v>42273</v>
      </c>
      <c r="AO10" s="133" t="str">
        <f>'Spielplan Sa'!A$4</f>
        <v>männlich U16</v>
      </c>
      <c r="AP10" s="133" t="s">
        <v>89</v>
      </c>
      <c r="AQ10" s="226">
        <v>4</v>
      </c>
      <c r="AR10" s="226">
        <v>3</v>
      </c>
      <c r="AS10" s="229">
        <v>34</v>
      </c>
      <c r="AT10" s="144" t="str">
        <f>'Spielplan Sa'!N20</f>
        <v>Ahlhorner SV</v>
      </c>
      <c r="AU10" s="145" t="s">
        <v>70</v>
      </c>
      <c r="AV10" s="144" t="str">
        <f>'Spielplan Sa'!N21</f>
        <v>Berliner Turnerschaft</v>
      </c>
      <c r="AW10" s="144">
        <f>'Spielplan Sa'!O21</f>
        <v>0</v>
      </c>
      <c r="AX10" s="144" t="str">
        <f>'Spielplan Sa'!P21</f>
        <v>TB Oppau</v>
      </c>
      <c r="AY10" s="131">
        <v>14</v>
      </c>
      <c r="AZ10" s="219" t="s">
        <v>88</v>
      </c>
      <c r="BA10" s="131">
        <v>12</v>
      </c>
      <c r="BB10" s="218"/>
      <c r="BC10" s="131">
        <v>13</v>
      </c>
      <c r="BD10" s="219" t="s">
        <v>88</v>
      </c>
      <c r="BE10" s="131">
        <v>11</v>
      </c>
      <c r="BF10" s="220"/>
      <c r="BG10" s="131"/>
      <c r="BH10" s="219" t="s">
        <v>88</v>
      </c>
      <c r="BI10" s="131"/>
      <c r="BJ10" s="146">
        <f t="shared" si="11"/>
        <v>1</v>
      </c>
      <c r="BK10" s="146">
        <f t="shared" si="12"/>
        <v>1</v>
      </c>
      <c r="BL10" s="146" t="str">
        <f t="shared" si="13"/>
        <v/>
      </c>
      <c r="BM10" s="146">
        <f t="shared" si="14"/>
        <v>0</v>
      </c>
      <c r="BN10" s="146">
        <f t="shared" si="15"/>
        <v>0</v>
      </c>
      <c r="BO10" s="146" t="str">
        <f t="shared" si="16"/>
        <v/>
      </c>
      <c r="BP10" s="147">
        <f t="shared" si="17"/>
        <v>2</v>
      </c>
      <c r="BQ10" s="147" t="s">
        <v>88</v>
      </c>
      <c r="BR10" s="147">
        <f t="shared" si="18"/>
        <v>0</v>
      </c>
      <c r="BS10" s="147">
        <f t="shared" si="19"/>
        <v>2</v>
      </c>
      <c r="BT10" s="147" t="s">
        <v>88</v>
      </c>
      <c r="BU10" s="147">
        <f t="shared" si="20"/>
        <v>0</v>
      </c>
    </row>
    <row r="11" spans="1:73" ht="15.75">
      <c r="A11" s="226">
        <f t="shared" si="8"/>
        <v>5</v>
      </c>
      <c r="B11" s="224">
        <f>'Spielplan Sa'!F$2</f>
        <v>42273</v>
      </c>
      <c r="C11" s="133" t="str">
        <f>'Spielplan Sa'!A$4</f>
        <v>männlich U16</v>
      </c>
      <c r="D11" s="133" t="s">
        <v>87</v>
      </c>
      <c r="E11" s="226">
        <v>5</v>
      </c>
      <c r="F11" s="226">
        <v>1</v>
      </c>
      <c r="G11" s="229">
        <v>5</v>
      </c>
      <c r="H11" s="144" t="str">
        <f>'Spielplan Sa'!D22</f>
        <v>TV Zainen-Maisenbach</v>
      </c>
      <c r="I11" s="145" t="s">
        <v>70</v>
      </c>
      <c r="J11" s="144" t="str">
        <f>'Spielplan Sa'!D23</f>
        <v>TV Wünschmichelbach</v>
      </c>
      <c r="K11" s="144"/>
      <c r="L11" s="144" t="str">
        <f>'Spielplan Sa'!F23</f>
        <v>TV Brettorf</v>
      </c>
      <c r="M11" s="144"/>
      <c r="N11" s="144"/>
      <c r="O11" s="144"/>
      <c r="P11" s="144"/>
      <c r="Q11" s="131">
        <v>8</v>
      </c>
      <c r="R11" s="217" t="s">
        <v>88</v>
      </c>
      <c r="S11" s="131">
        <v>11</v>
      </c>
      <c r="T11" s="218"/>
      <c r="U11" s="131">
        <v>6</v>
      </c>
      <c r="V11" s="219" t="s">
        <v>88</v>
      </c>
      <c r="W11" s="131">
        <v>11</v>
      </c>
      <c r="X11" s="220"/>
      <c r="Y11" s="131"/>
      <c r="Z11" s="219" t="s">
        <v>88</v>
      </c>
      <c r="AA11" s="131"/>
      <c r="AB11" s="146">
        <f t="shared" si="0"/>
        <v>0</v>
      </c>
      <c r="AC11" s="146">
        <f t="shared" si="1"/>
        <v>0</v>
      </c>
      <c r="AD11" s="146" t="str">
        <f t="shared" si="2"/>
        <v/>
      </c>
      <c r="AE11" s="146">
        <f t="shared" si="3"/>
        <v>1</v>
      </c>
      <c r="AF11" s="146">
        <f t="shared" si="4"/>
        <v>1</v>
      </c>
      <c r="AG11" s="146" t="str">
        <f t="shared" si="5"/>
        <v/>
      </c>
      <c r="AH11" s="147">
        <f t="shared" si="9"/>
        <v>0</v>
      </c>
      <c r="AI11" s="147" t="s">
        <v>88</v>
      </c>
      <c r="AJ11" s="147">
        <f t="shared" si="10"/>
        <v>2</v>
      </c>
      <c r="AK11" s="147">
        <f t="shared" si="6"/>
        <v>0</v>
      </c>
      <c r="AL11" s="147" t="s">
        <v>88</v>
      </c>
      <c r="AM11" s="147">
        <f t="shared" si="7"/>
        <v>2</v>
      </c>
      <c r="AN11" s="224">
        <f>'Spielplan Sa'!F$2</f>
        <v>42273</v>
      </c>
      <c r="AO11" s="133" t="str">
        <f>'Spielplan Sa'!A$4</f>
        <v>männlich U16</v>
      </c>
      <c r="AP11" s="133" t="s">
        <v>89</v>
      </c>
      <c r="AQ11" s="226">
        <v>5</v>
      </c>
      <c r="AR11" s="226">
        <v>3</v>
      </c>
      <c r="AS11" s="229">
        <v>35</v>
      </c>
      <c r="AT11" s="144" t="str">
        <f>'Spielplan Sa'!N22</f>
        <v>NLV Vaihingen</v>
      </c>
      <c r="AU11" s="145" t="s">
        <v>70</v>
      </c>
      <c r="AV11" s="144" t="str">
        <f>'Spielplan Sa'!N23</f>
        <v>TuS Dahlbruch</v>
      </c>
      <c r="AW11" s="144">
        <f>'Spielplan Sa'!O23</f>
        <v>0</v>
      </c>
      <c r="AX11" s="144" t="str">
        <f>'Spielplan Sa'!P23</f>
        <v>Ahlhorner SV</v>
      </c>
      <c r="AY11" s="131">
        <v>6</v>
      </c>
      <c r="AZ11" s="219" t="s">
        <v>88</v>
      </c>
      <c r="BA11" s="131">
        <v>11</v>
      </c>
      <c r="BB11" s="218"/>
      <c r="BC11" s="131">
        <v>6</v>
      </c>
      <c r="BD11" s="219" t="s">
        <v>88</v>
      </c>
      <c r="BE11" s="131">
        <v>11</v>
      </c>
      <c r="BF11" s="220"/>
      <c r="BG11" s="131"/>
      <c r="BH11" s="219" t="s">
        <v>88</v>
      </c>
      <c r="BI11" s="131"/>
      <c r="BJ11" s="146">
        <f t="shared" si="11"/>
        <v>0</v>
      </c>
      <c r="BK11" s="146">
        <f t="shared" si="12"/>
        <v>0</v>
      </c>
      <c r="BL11" s="146" t="str">
        <f t="shared" si="13"/>
        <v/>
      </c>
      <c r="BM11" s="146">
        <f t="shared" si="14"/>
        <v>1</v>
      </c>
      <c r="BN11" s="146">
        <f t="shared" si="15"/>
        <v>1</v>
      </c>
      <c r="BO11" s="146" t="str">
        <f t="shared" si="16"/>
        <v/>
      </c>
      <c r="BP11" s="147">
        <f t="shared" si="17"/>
        <v>0</v>
      </c>
      <c r="BQ11" s="147" t="s">
        <v>88</v>
      </c>
      <c r="BR11" s="147">
        <f t="shared" si="18"/>
        <v>2</v>
      </c>
      <c r="BS11" s="147">
        <f t="shared" si="19"/>
        <v>0</v>
      </c>
      <c r="BT11" s="147" t="s">
        <v>88</v>
      </c>
      <c r="BU11" s="147">
        <f t="shared" si="20"/>
        <v>2</v>
      </c>
    </row>
    <row r="12" spans="1:73" ht="15.75">
      <c r="A12" s="226">
        <f t="shared" si="8"/>
        <v>6</v>
      </c>
      <c r="B12" s="224">
        <f>'Spielplan Sa'!F$2</f>
        <v>42273</v>
      </c>
      <c r="C12" s="133" t="str">
        <f>'Spielplan Sa'!A$4</f>
        <v>männlich U16</v>
      </c>
      <c r="D12" s="133" t="s">
        <v>87</v>
      </c>
      <c r="E12" s="226">
        <v>6</v>
      </c>
      <c r="F12" s="226">
        <v>1</v>
      </c>
      <c r="G12" s="229">
        <v>6</v>
      </c>
      <c r="H12" s="144" t="str">
        <f>'Spielplan Sa'!D24</f>
        <v>Langebrücker BSV</v>
      </c>
      <c r="I12" s="145" t="s">
        <v>69</v>
      </c>
      <c r="J12" s="144" t="str">
        <f>'Spielplan Sa'!D25</f>
        <v>TuS Wickrath</v>
      </c>
      <c r="K12" s="144"/>
      <c r="L12" s="144" t="str">
        <f>'Spielplan Sa'!F25</f>
        <v>TV Augsburg</v>
      </c>
      <c r="M12" s="144"/>
      <c r="N12" s="144"/>
      <c r="O12" s="144"/>
      <c r="P12" s="144"/>
      <c r="Q12" s="131">
        <v>7</v>
      </c>
      <c r="R12" s="217" t="s">
        <v>88</v>
      </c>
      <c r="S12" s="131">
        <v>11</v>
      </c>
      <c r="T12" s="218"/>
      <c r="U12" s="131">
        <v>8</v>
      </c>
      <c r="V12" s="219" t="s">
        <v>88</v>
      </c>
      <c r="W12" s="131">
        <v>11</v>
      </c>
      <c r="X12" s="220"/>
      <c r="Y12" s="131"/>
      <c r="Z12" s="219" t="s">
        <v>88</v>
      </c>
      <c r="AA12" s="131"/>
      <c r="AB12" s="146">
        <f t="shared" si="0"/>
        <v>0</v>
      </c>
      <c r="AC12" s="146">
        <f t="shared" si="1"/>
        <v>0</v>
      </c>
      <c r="AD12" s="146" t="str">
        <f t="shared" si="2"/>
        <v/>
      </c>
      <c r="AE12" s="146">
        <f t="shared" si="3"/>
        <v>1</v>
      </c>
      <c r="AF12" s="146">
        <f t="shared" si="4"/>
        <v>1</v>
      </c>
      <c r="AG12" s="146" t="str">
        <f t="shared" si="5"/>
        <v/>
      </c>
      <c r="AH12" s="147">
        <f t="shared" si="9"/>
        <v>0</v>
      </c>
      <c r="AI12" s="147" t="s">
        <v>88</v>
      </c>
      <c r="AJ12" s="147">
        <f t="shared" si="10"/>
        <v>2</v>
      </c>
      <c r="AK12" s="147">
        <f t="shared" si="6"/>
        <v>0</v>
      </c>
      <c r="AL12" s="147" t="s">
        <v>88</v>
      </c>
      <c r="AM12" s="147">
        <f t="shared" si="7"/>
        <v>2</v>
      </c>
      <c r="AN12" s="224">
        <f>'Spielplan Sa'!F$2</f>
        <v>42273</v>
      </c>
      <c r="AO12" s="133" t="str">
        <f>'Spielplan Sa'!A$4</f>
        <v>männlich U16</v>
      </c>
      <c r="AP12" s="133" t="s">
        <v>89</v>
      </c>
      <c r="AQ12" s="226">
        <v>6</v>
      </c>
      <c r="AR12" s="226">
        <v>3</v>
      </c>
      <c r="AS12" s="229">
        <v>36</v>
      </c>
      <c r="AT12" s="144" t="str">
        <f>'Spielplan Sa'!N24</f>
        <v>TB Oppau</v>
      </c>
      <c r="AU12" s="145" t="s">
        <v>69</v>
      </c>
      <c r="AV12" s="144" t="str">
        <f>'Spielplan Sa'!N25</f>
        <v>TSV Lola</v>
      </c>
      <c r="AW12" s="144">
        <f>'Spielplan Sa'!O25</f>
        <v>0</v>
      </c>
      <c r="AX12" s="144" t="str">
        <f>'Spielplan Sa'!P25</f>
        <v>Berliner Turnerschaft</v>
      </c>
      <c r="AY12" s="131">
        <v>11</v>
      </c>
      <c r="AZ12" s="219" t="s">
        <v>88</v>
      </c>
      <c r="BA12" s="131">
        <v>8</v>
      </c>
      <c r="BB12" s="218"/>
      <c r="BC12" s="131">
        <v>13</v>
      </c>
      <c r="BD12" s="219" t="s">
        <v>88</v>
      </c>
      <c r="BE12" s="131">
        <v>11</v>
      </c>
      <c r="BF12" s="220"/>
      <c r="BG12" s="131"/>
      <c r="BH12" s="219" t="s">
        <v>88</v>
      </c>
      <c r="BI12" s="131"/>
      <c r="BJ12" s="146">
        <f t="shared" si="11"/>
        <v>1</v>
      </c>
      <c r="BK12" s="146">
        <f t="shared" si="12"/>
        <v>1</v>
      </c>
      <c r="BL12" s="146" t="str">
        <f t="shared" si="13"/>
        <v/>
      </c>
      <c r="BM12" s="146">
        <f t="shared" si="14"/>
        <v>0</v>
      </c>
      <c r="BN12" s="146">
        <f t="shared" si="15"/>
        <v>0</v>
      </c>
      <c r="BO12" s="146" t="str">
        <f t="shared" si="16"/>
        <v/>
      </c>
      <c r="BP12" s="147">
        <f t="shared" si="17"/>
        <v>2</v>
      </c>
      <c r="BQ12" s="147" t="s">
        <v>88</v>
      </c>
      <c r="BR12" s="147">
        <f t="shared" si="18"/>
        <v>0</v>
      </c>
      <c r="BS12" s="147">
        <f t="shared" si="19"/>
        <v>2</v>
      </c>
      <c r="BT12" s="147" t="s">
        <v>88</v>
      </c>
      <c r="BU12" s="147">
        <f t="shared" si="20"/>
        <v>0</v>
      </c>
    </row>
    <row r="13" spans="1:73" ht="15.75">
      <c r="A13" s="226">
        <f t="shared" si="8"/>
        <v>7</v>
      </c>
      <c r="B13" s="224">
        <f>'Spielplan Sa'!F$2</f>
        <v>42273</v>
      </c>
      <c r="C13" s="133" t="str">
        <f>'Spielplan Sa'!A$4</f>
        <v>männlich U16</v>
      </c>
      <c r="D13" s="133" t="s">
        <v>87</v>
      </c>
      <c r="E13" s="226">
        <v>7</v>
      </c>
      <c r="F13" s="226">
        <v>1</v>
      </c>
      <c r="G13" s="229">
        <v>7</v>
      </c>
      <c r="H13" s="144" t="str">
        <f>'Spielplan Sa'!D26</f>
        <v>TV Brettorf</v>
      </c>
      <c r="I13" s="145" t="s">
        <v>70</v>
      </c>
      <c r="J13" s="144" t="str">
        <f>'Spielplan Sa'!D27</f>
        <v>TV Wünschmichelbach</v>
      </c>
      <c r="K13" s="144"/>
      <c r="L13" s="144" t="str">
        <f>'Spielplan Sa'!F27</f>
        <v>Langebrücker BSV</v>
      </c>
      <c r="M13" s="144"/>
      <c r="N13" s="144"/>
      <c r="O13" s="144"/>
      <c r="P13" s="144"/>
      <c r="Q13" s="131">
        <v>9</v>
      </c>
      <c r="R13" s="217" t="s">
        <v>88</v>
      </c>
      <c r="S13" s="131">
        <v>11</v>
      </c>
      <c r="T13" s="218"/>
      <c r="U13" s="131">
        <v>11</v>
      </c>
      <c r="V13" s="219" t="s">
        <v>88</v>
      </c>
      <c r="W13" s="131">
        <v>3</v>
      </c>
      <c r="X13" s="220"/>
      <c r="Y13" s="131"/>
      <c r="Z13" s="219" t="s">
        <v>88</v>
      </c>
      <c r="AA13" s="131"/>
      <c r="AB13" s="146">
        <f t="shared" si="0"/>
        <v>0</v>
      </c>
      <c r="AC13" s="146">
        <f t="shared" si="1"/>
        <v>1</v>
      </c>
      <c r="AD13" s="146" t="str">
        <f t="shared" si="2"/>
        <v/>
      </c>
      <c r="AE13" s="146">
        <f t="shared" si="3"/>
        <v>1</v>
      </c>
      <c r="AF13" s="146">
        <f t="shared" si="4"/>
        <v>0</v>
      </c>
      <c r="AG13" s="146" t="str">
        <f t="shared" si="5"/>
        <v/>
      </c>
      <c r="AH13" s="147">
        <f t="shared" si="9"/>
        <v>1</v>
      </c>
      <c r="AI13" s="147" t="s">
        <v>88</v>
      </c>
      <c r="AJ13" s="147">
        <f t="shared" si="10"/>
        <v>1</v>
      </c>
      <c r="AK13" s="147">
        <f t="shared" si="6"/>
        <v>1</v>
      </c>
      <c r="AL13" s="147" t="s">
        <v>88</v>
      </c>
      <c r="AM13" s="147">
        <f t="shared" si="7"/>
        <v>1</v>
      </c>
      <c r="AN13" s="224">
        <f>'Spielplan Sa'!F$2</f>
        <v>42273</v>
      </c>
      <c r="AO13" s="133" t="str">
        <f>'Spielplan Sa'!A$4</f>
        <v>männlich U16</v>
      </c>
      <c r="AP13" s="133" t="s">
        <v>89</v>
      </c>
      <c r="AQ13" s="226">
        <v>7</v>
      </c>
      <c r="AR13" s="226">
        <v>3</v>
      </c>
      <c r="AS13" s="229">
        <v>37</v>
      </c>
      <c r="AT13" s="144" t="str">
        <f>'Spielplan Sa'!N26</f>
        <v>Ahlhorner SV</v>
      </c>
      <c r="AU13" s="145" t="s">
        <v>70</v>
      </c>
      <c r="AV13" s="144" t="str">
        <f>'Spielplan Sa'!N27</f>
        <v>TuS Dahlbruch</v>
      </c>
      <c r="AW13" s="144">
        <f>'Spielplan Sa'!O27</f>
        <v>0</v>
      </c>
      <c r="AX13" s="144" t="str">
        <f>'Spielplan Sa'!P27</f>
        <v>TB Oppau</v>
      </c>
      <c r="AY13" s="131">
        <v>13</v>
      </c>
      <c r="AZ13" s="219" t="s">
        <v>88</v>
      </c>
      <c r="BA13" s="131">
        <v>11</v>
      </c>
      <c r="BB13" s="218"/>
      <c r="BC13" s="131">
        <v>11</v>
      </c>
      <c r="BD13" s="219" t="s">
        <v>88</v>
      </c>
      <c r="BE13" s="131">
        <v>8</v>
      </c>
      <c r="BF13" s="220"/>
      <c r="BG13" s="131"/>
      <c r="BH13" s="219" t="s">
        <v>88</v>
      </c>
      <c r="BI13" s="131"/>
      <c r="BJ13" s="146">
        <f t="shared" si="11"/>
        <v>1</v>
      </c>
      <c r="BK13" s="146">
        <f t="shared" si="12"/>
        <v>1</v>
      </c>
      <c r="BL13" s="146" t="str">
        <f t="shared" si="13"/>
        <v/>
      </c>
      <c r="BM13" s="146">
        <f t="shared" si="14"/>
        <v>0</v>
      </c>
      <c r="BN13" s="146">
        <f t="shared" si="15"/>
        <v>0</v>
      </c>
      <c r="BO13" s="146" t="str">
        <f t="shared" si="16"/>
        <v/>
      </c>
      <c r="BP13" s="147">
        <f t="shared" si="17"/>
        <v>2</v>
      </c>
      <c r="BQ13" s="147" t="s">
        <v>88</v>
      </c>
      <c r="BR13" s="147">
        <f t="shared" si="18"/>
        <v>0</v>
      </c>
      <c r="BS13" s="147">
        <f t="shared" si="19"/>
        <v>2</v>
      </c>
      <c r="BT13" s="147" t="s">
        <v>88</v>
      </c>
      <c r="BU13" s="147">
        <f t="shared" si="20"/>
        <v>0</v>
      </c>
    </row>
    <row r="14" spans="1:73" ht="15.75">
      <c r="A14" s="226">
        <f t="shared" si="8"/>
        <v>8</v>
      </c>
      <c r="B14" s="224">
        <f>'Spielplan Sa'!F$2</f>
        <v>42273</v>
      </c>
      <c r="C14" s="133" t="str">
        <f>'Spielplan Sa'!A$4</f>
        <v>männlich U16</v>
      </c>
      <c r="D14" s="133" t="s">
        <v>87</v>
      </c>
      <c r="E14" s="226">
        <v>8</v>
      </c>
      <c r="F14" s="226">
        <v>1</v>
      </c>
      <c r="G14" s="229">
        <v>8</v>
      </c>
      <c r="H14" s="144" t="str">
        <f>'Spielplan Sa'!D28</f>
        <v>TV Zainen-Maisenbach</v>
      </c>
      <c r="I14" s="145" t="s">
        <v>70</v>
      </c>
      <c r="J14" s="144" t="str">
        <f>'Spielplan Sa'!D29</f>
        <v>TuS Wickrath</v>
      </c>
      <c r="K14" s="144"/>
      <c r="L14" s="144" t="str">
        <f>'Spielplan Sa'!F29</f>
        <v>TV Wünschmichelbach</v>
      </c>
      <c r="M14" s="144"/>
      <c r="N14" s="144"/>
      <c r="O14" s="144"/>
      <c r="P14" s="144"/>
      <c r="Q14" s="131">
        <v>8</v>
      </c>
      <c r="R14" s="217" t="s">
        <v>88</v>
      </c>
      <c r="S14" s="131">
        <v>11</v>
      </c>
      <c r="T14" s="218"/>
      <c r="U14" s="131">
        <v>5</v>
      </c>
      <c r="V14" s="219" t="s">
        <v>88</v>
      </c>
      <c r="W14" s="131">
        <v>11</v>
      </c>
      <c r="X14" s="220"/>
      <c r="Y14" s="131"/>
      <c r="Z14" s="219" t="s">
        <v>88</v>
      </c>
      <c r="AA14" s="131"/>
      <c r="AB14" s="146">
        <f t="shared" si="0"/>
        <v>0</v>
      </c>
      <c r="AC14" s="146">
        <f t="shared" si="1"/>
        <v>0</v>
      </c>
      <c r="AD14" s="146" t="str">
        <f t="shared" si="2"/>
        <v/>
      </c>
      <c r="AE14" s="146">
        <f t="shared" si="3"/>
        <v>1</v>
      </c>
      <c r="AF14" s="146">
        <f t="shared" si="4"/>
        <v>1</v>
      </c>
      <c r="AG14" s="146" t="str">
        <f t="shared" si="5"/>
        <v/>
      </c>
      <c r="AH14" s="147">
        <f t="shared" si="9"/>
        <v>0</v>
      </c>
      <c r="AI14" s="147" t="s">
        <v>88</v>
      </c>
      <c r="AJ14" s="147">
        <f t="shared" si="10"/>
        <v>2</v>
      </c>
      <c r="AK14" s="147">
        <f t="shared" si="6"/>
        <v>0</v>
      </c>
      <c r="AL14" s="147" t="s">
        <v>88</v>
      </c>
      <c r="AM14" s="147">
        <f t="shared" si="7"/>
        <v>2</v>
      </c>
      <c r="AN14" s="224">
        <f>'Spielplan Sa'!F$2</f>
        <v>42273</v>
      </c>
      <c r="AO14" s="133" t="str">
        <f>'Spielplan Sa'!A$4</f>
        <v>männlich U16</v>
      </c>
      <c r="AP14" s="133" t="s">
        <v>89</v>
      </c>
      <c r="AQ14" s="226">
        <v>8</v>
      </c>
      <c r="AR14" s="226">
        <v>3</v>
      </c>
      <c r="AS14" s="229">
        <v>38</v>
      </c>
      <c r="AT14" s="144" t="str">
        <f>'Spielplan Sa'!N28</f>
        <v>NLV Vaihingen</v>
      </c>
      <c r="AU14" s="145" t="s">
        <v>70</v>
      </c>
      <c r="AV14" s="144" t="str">
        <f>'Spielplan Sa'!N29</f>
        <v>TSV Lola</v>
      </c>
      <c r="AW14" s="144">
        <f>'Spielplan Sa'!O29</f>
        <v>0</v>
      </c>
      <c r="AX14" s="144" t="str">
        <f>'Spielplan Sa'!P29</f>
        <v>TuS Dahlbruch</v>
      </c>
      <c r="AY14" s="131">
        <v>10</v>
      </c>
      <c r="AZ14" s="219" t="s">
        <v>88</v>
      </c>
      <c r="BA14" s="131">
        <v>12</v>
      </c>
      <c r="BB14" s="221"/>
      <c r="BC14" s="131">
        <v>2</v>
      </c>
      <c r="BD14" s="219" t="s">
        <v>88</v>
      </c>
      <c r="BE14" s="131">
        <v>11</v>
      </c>
      <c r="BF14" s="222"/>
      <c r="BG14" s="131"/>
      <c r="BH14" s="219" t="s">
        <v>88</v>
      </c>
      <c r="BI14" s="131"/>
      <c r="BJ14" s="146">
        <f t="shared" si="11"/>
        <v>0</v>
      </c>
      <c r="BK14" s="146">
        <f t="shared" si="12"/>
        <v>0</v>
      </c>
      <c r="BL14" s="146" t="str">
        <f t="shared" si="13"/>
        <v/>
      </c>
      <c r="BM14" s="146">
        <f t="shared" si="14"/>
        <v>1</v>
      </c>
      <c r="BN14" s="146">
        <f t="shared" si="15"/>
        <v>1</v>
      </c>
      <c r="BO14" s="146" t="str">
        <f t="shared" si="16"/>
        <v/>
      </c>
      <c r="BP14" s="147">
        <f t="shared" si="17"/>
        <v>0</v>
      </c>
      <c r="BQ14" s="147" t="s">
        <v>88</v>
      </c>
      <c r="BR14" s="147">
        <f t="shared" si="18"/>
        <v>2</v>
      </c>
      <c r="BS14" s="147">
        <f t="shared" si="19"/>
        <v>0</v>
      </c>
      <c r="BT14" s="147" t="s">
        <v>88</v>
      </c>
      <c r="BU14" s="147">
        <f t="shared" si="20"/>
        <v>2</v>
      </c>
    </row>
    <row r="15" spans="1:73" ht="15.75">
      <c r="A15" s="226">
        <f t="shared" si="8"/>
        <v>9</v>
      </c>
      <c r="B15" s="224">
        <f>'Spielplan Sa'!F$2</f>
        <v>42273</v>
      </c>
      <c r="C15" s="133" t="str">
        <f>'Spielplan Sa'!A$4</f>
        <v>männlich U16</v>
      </c>
      <c r="D15" s="133" t="s">
        <v>87</v>
      </c>
      <c r="E15" s="226">
        <v>9</v>
      </c>
      <c r="F15" s="226">
        <v>1</v>
      </c>
      <c r="G15" s="229">
        <v>9</v>
      </c>
      <c r="H15" s="144" t="str">
        <f>'Spielplan Sa'!D30</f>
        <v>Langebrücker BSV</v>
      </c>
      <c r="I15" s="145" t="s">
        <v>69</v>
      </c>
      <c r="J15" s="144" t="str">
        <f>'Spielplan Sa'!D31</f>
        <v>TV Augsburg</v>
      </c>
      <c r="K15" s="144"/>
      <c r="L15" s="144" t="str">
        <f>'Spielplan Sa'!F31</f>
        <v>TuS Wickrath</v>
      </c>
      <c r="M15" s="144"/>
      <c r="N15" s="144"/>
      <c r="O15" s="144"/>
      <c r="P15" s="144"/>
      <c r="Q15" s="131">
        <v>15</v>
      </c>
      <c r="R15" s="217" t="s">
        <v>88</v>
      </c>
      <c r="S15" s="131">
        <v>14</v>
      </c>
      <c r="T15" s="218"/>
      <c r="U15" s="131">
        <v>12</v>
      </c>
      <c r="V15" s="219" t="s">
        <v>88</v>
      </c>
      <c r="W15" s="131">
        <v>10</v>
      </c>
      <c r="X15" s="220"/>
      <c r="Y15" s="131"/>
      <c r="Z15" s="219" t="s">
        <v>88</v>
      </c>
      <c r="AA15" s="131"/>
      <c r="AB15" s="146">
        <f t="shared" si="0"/>
        <v>1</v>
      </c>
      <c r="AC15" s="146">
        <f t="shared" si="1"/>
        <v>1</v>
      </c>
      <c r="AD15" s="146" t="str">
        <f t="shared" si="2"/>
        <v/>
      </c>
      <c r="AE15" s="146">
        <f t="shared" si="3"/>
        <v>0</v>
      </c>
      <c r="AF15" s="146">
        <f t="shared" si="4"/>
        <v>0</v>
      </c>
      <c r="AG15" s="146" t="str">
        <f t="shared" si="5"/>
        <v/>
      </c>
      <c r="AH15" s="147">
        <f t="shared" si="9"/>
        <v>2</v>
      </c>
      <c r="AI15" s="147" t="s">
        <v>88</v>
      </c>
      <c r="AJ15" s="147">
        <f t="shared" si="10"/>
        <v>0</v>
      </c>
      <c r="AK15" s="147">
        <f t="shared" si="6"/>
        <v>2</v>
      </c>
      <c r="AL15" s="147" t="s">
        <v>88</v>
      </c>
      <c r="AM15" s="147">
        <f t="shared" si="7"/>
        <v>0</v>
      </c>
      <c r="AN15" s="224">
        <f>'Spielplan Sa'!F$2</f>
        <v>42273</v>
      </c>
      <c r="AO15" s="133" t="str">
        <f>'Spielplan Sa'!A$4</f>
        <v>männlich U16</v>
      </c>
      <c r="AP15" s="133" t="s">
        <v>89</v>
      </c>
      <c r="AQ15" s="226">
        <v>9</v>
      </c>
      <c r="AR15" s="226">
        <v>3</v>
      </c>
      <c r="AS15" s="229">
        <v>39</v>
      </c>
      <c r="AT15" s="144" t="str">
        <f>'Spielplan Sa'!N30</f>
        <v>TB Oppau</v>
      </c>
      <c r="AU15" s="145" t="s">
        <v>69</v>
      </c>
      <c r="AV15" s="144" t="str">
        <f>'Spielplan Sa'!N31</f>
        <v>Berliner Turnerschaft</v>
      </c>
      <c r="AW15" s="144">
        <f>'Spielplan Sa'!O31</f>
        <v>0</v>
      </c>
      <c r="AX15" s="144" t="str">
        <f>'Spielplan Sa'!P31</f>
        <v>TSV Lola</v>
      </c>
      <c r="AY15" s="131">
        <v>9</v>
      </c>
      <c r="AZ15" s="219" t="s">
        <v>88</v>
      </c>
      <c r="BA15" s="131">
        <v>11</v>
      </c>
      <c r="BB15" s="218"/>
      <c r="BC15" s="131">
        <v>8</v>
      </c>
      <c r="BD15" s="219" t="s">
        <v>88</v>
      </c>
      <c r="BE15" s="131">
        <v>11</v>
      </c>
      <c r="BF15" s="220"/>
      <c r="BG15" s="131"/>
      <c r="BH15" s="219" t="s">
        <v>88</v>
      </c>
      <c r="BI15" s="131"/>
      <c r="BJ15" s="146">
        <f t="shared" si="11"/>
        <v>0</v>
      </c>
      <c r="BK15" s="146">
        <f t="shared" si="12"/>
        <v>0</v>
      </c>
      <c r="BL15" s="146" t="str">
        <f t="shared" si="13"/>
        <v/>
      </c>
      <c r="BM15" s="146">
        <f t="shared" si="14"/>
        <v>1</v>
      </c>
      <c r="BN15" s="146">
        <f t="shared" si="15"/>
        <v>1</v>
      </c>
      <c r="BO15" s="146" t="str">
        <f t="shared" si="16"/>
        <v/>
      </c>
      <c r="BP15" s="147">
        <f t="shared" si="17"/>
        <v>0</v>
      </c>
      <c r="BQ15" s="147" t="s">
        <v>88</v>
      </c>
      <c r="BR15" s="147">
        <f t="shared" si="18"/>
        <v>2</v>
      </c>
      <c r="BS15" s="147">
        <f t="shared" si="19"/>
        <v>0</v>
      </c>
      <c r="BT15" s="147" t="s">
        <v>88</v>
      </c>
      <c r="BU15" s="147">
        <f t="shared" si="20"/>
        <v>2</v>
      </c>
    </row>
    <row r="16" spans="1:73" ht="15.75">
      <c r="A16" s="226">
        <f t="shared" si="8"/>
        <v>10</v>
      </c>
      <c r="B16" s="224">
        <f>'Spielplan Sa'!F$2</f>
        <v>42273</v>
      </c>
      <c r="C16" s="133" t="str">
        <f>'Spielplan Sa'!A$4</f>
        <v>männlich U16</v>
      </c>
      <c r="D16" s="133" t="s">
        <v>87</v>
      </c>
      <c r="E16" s="226">
        <v>10</v>
      </c>
      <c r="F16" s="226">
        <v>1</v>
      </c>
      <c r="G16" s="229">
        <v>10</v>
      </c>
      <c r="H16" s="144" t="str">
        <f>'Spielplan Sa'!D32</f>
        <v>TV Brettorf</v>
      </c>
      <c r="I16" s="145" t="s">
        <v>70</v>
      </c>
      <c r="J16" s="144" t="str">
        <f>'Spielplan Sa'!D33</f>
        <v>TV Zainen-Maisenbach</v>
      </c>
      <c r="K16" s="144"/>
      <c r="L16" s="144" t="str">
        <f>'Spielplan Sa'!F33</f>
        <v>Langebrücker BSV</v>
      </c>
      <c r="M16" s="144"/>
      <c r="N16" s="144"/>
      <c r="O16" s="144"/>
      <c r="P16" s="144"/>
      <c r="Q16" s="131">
        <v>11</v>
      </c>
      <c r="R16" s="217" t="s">
        <v>88</v>
      </c>
      <c r="S16" s="131">
        <v>5</v>
      </c>
      <c r="T16" s="218"/>
      <c r="U16" s="131">
        <v>11</v>
      </c>
      <c r="V16" s="219" t="s">
        <v>88</v>
      </c>
      <c r="W16" s="131">
        <v>7</v>
      </c>
      <c r="X16" s="220"/>
      <c r="Y16" s="131"/>
      <c r="Z16" s="219" t="s">
        <v>88</v>
      </c>
      <c r="AA16" s="131"/>
      <c r="AB16" s="146">
        <f t="shared" si="0"/>
        <v>1</v>
      </c>
      <c r="AC16" s="146">
        <f t="shared" si="1"/>
        <v>1</v>
      </c>
      <c r="AD16" s="146" t="str">
        <f t="shared" si="2"/>
        <v/>
      </c>
      <c r="AE16" s="146">
        <f t="shared" si="3"/>
        <v>0</v>
      </c>
      <c r="AF16" s="146">
        <f t="shared" si="4"/>
        <v>0</v>
      </c>
      <c r="AG16" s="146" t="str">
        <f t="shared" si="5"/>
        <v/>
      </c>
      <c r="AH16" s="147">
        <f t="shared" si="9"/>
        <v>2</v>
      </c>
      <c r="AI16" s="147" t="s">
        <v>88</v>
      </c>
      <c r="AJ16" s="147">
        <f t="shared" si="10"/>
        <v>0</v>
      </c>
      <c r="AK16" s="147">
        <f t="shared" si="6"/>
        <v>2</v>
      </c>
      <c r="AL16" s="147" t="s">
        <v>88</v>
      </c>
      <c r="AM16" s="147">
        <f t="shared" si="7"/>
        <v>0</v>
      </c>
      <c r="AN16" s="224">
        <f>'Spielplan Sa'!F$2</f>
        <v>42273</v>
      </c>
      <c r="AO16" s="133" t="str">
        <f>'Spielplan Sa'!A$4</f>
        <v>männlich U16</v>
      </c>
      <c r="AP16" s="133" t="s">
        <v>89</v>
      </c>
      <c r="AQ16" s="226">
        <v>10</v>
      </c>
      <c r="AR16" s="226">
        <v>3</v>
      </c>
      <c r="AS16" s="229">
        <v>40</v>
      </c>
      <c r="AT16" s="144" t="str">
        <f>'Spielplan Sa'!N32</f>
        <v>Ahlhorner SV</v>
      </c>
      <c r="AU16" s="145" t="s">
        <v>70</v>
      </c>
      <c r="AV16" s="144" t="str">
        <f>'Spielplan Sa'!N33</f>
        <v>NLV Vaihingen</v>
      </c>
      <c r="AW16" s="144">
        <f>'Spielplan Sa'!O33</f>
        <v>0</v>
      </c>
      <c r="AX16" s="144" t="str">
        <f>'Spielplan Sa'!P33</f>
        <v>TB Oppau</v>
      </c>
      <c r="AY16" s="131">
        <v>11</v>
      </c>
      <c r="AZ16" s="219" t="s">
        <v>88</v>
      </c>
      <c r="BA16" s="131">
        <v>8</v>
      </c>
      <c r="BB16" s="218"/>
      <c r="BC16" s="131">
        <v>11</v>
      </c>
      <c r="BD16" s="219" t="s">
        <v>88</v>
      </c>
      <c r="BE16" s="131">
        <v>3</v>
      </c>
      <c r="BF16" s="220"/>
      <c r="BG16" s="131"/>
      <c r="BH16" s="219" t="s">
        <v>88</v>
      </c>
      <c r="BI16" s="131"/>
      <c r="BJ16" s="146">
        <f t="shared" si="11"/>
        <v>1</v>
      </c>
      <c r="BK16" s="146">
        <f t="shared" si="12"/>
        <v>1</v>
      </c>
      <c r="BL16" s="146" t="str">
        <f t="shared" si="13"/>
        <v/>
      </c>
      <c r="BM16" s="146">
        <f t="shared" si="14"/>
        <v>0</v>
      </c>
      <c r="BN16" s="146">
        <f t="shared" si="15"/>
        <v>0</v>
      </c>
      <c r="BO16" s="146" t="str">
        <f t="shared" si="16"/>
        <v/>
      </c>
      <c r="BP16" s="147">
        <f t="shared" si="17"/>
        <v>2</v>
      </c>
      <c r="BQ16" s="147" t="s">
        <v>88</v>
      </c>
      <c r="BR16" s="147">
        <f t="shared" si="18"/>
        <v>0</v>
      </c>
      <c r="BS16" s="147">
        <f t="shared" si="19"/>
        <v>2</v>
      </c>
      <c r="BT16" s="147" t="s">
        <v>88</v>
      </c>
      <c r="BU16" s="147">
        <f t="shared" si="20"/>
        <v>0</v>
      </c>
    </row>
    <row r="17" spans="1:76" ht="15.75">
      <c r="A17" s="226">
        <f t="shared" si="8"/>
        <v>11</v>
      </c>
      <c r="B17" s="224">
        <f>'Spielplan Sa'!F$2</f>
        <v>42273</v>
      </c>
      <c r="C17" s="133" t="str">
        <f>'Spielplan Sa'!A$4</f>
        <v>männlich U16</v>
      </c>
      <c r="D17" s="133" t="s">
        <v>87</v>
      </c>
      <c r="E17" s="226">
        <v>11</v>
      </c>
      <c r="F17" s="226">
        <v>1</v>
      </c>
      <c r="G17" s="229">
        <v>11</v>
      </c>
      <c r="H17" s="144" t="str">
        <f>'Spielplan Sa'!D34</f>
        <v>TuS Wickrath</v>
      </c>
      <c r="I17" s="145" t="s">
        <v>70</v>
      </c>
      <c r="J17" s="144" t="str">
        <f>'Spielplan Sa'!D35</f>
        <v>TV Wünschmichelbach</v>
      </c>
      <c r="K17" s="144"/>
      <c r="L17" s="144" t="str">
        <f>'Spielplan Sa'!F35</f>
        <v>TV Augsburg</v>
      </c>
      <c r="M17" s="144"/>
      <c r="N17" s="144"/>
      <c r="O17" s="144"/>
      <c r="P17" s="144"/>
      <c r="Q17" s="131">
        <v>11</v>
      </c>
      <c r="R17" s="217" t="s">
        <v>88</v>
      </c>
      <c r="S17" s="131">
        <v>6</v>
      </c>
      <c r="T17" s="218"/>
      <c r="U17" s="131">
        <v>6</v>
      </c>
      <c r="V17" s="219" t="s">
        <v>88</v>
      </c>
      <c r="W17" s="131">
        <v>11</v>
      </c>
      <c r="X17" s="220"/>
      <c r="Y17" s="131"/>
      <c r="Z17" s="219" t="s">
        <v>88</v>
      </c>
      <c r="AA17" s="131"/>
      <c r="AB17" s="146">
        <f t="shared" si="0"/>
        <v>1</v>
      </c>
      <c r="AC17" s="146">
        <f t="shared" si="1"/>
        <v>0</v>
      </c>
      <c r="AD17" s="146" t="str">
        <f t="shared" si="2"/>
        <v/>
      </c>
      <c r="AE17" s="146">
        <f t="shared" si="3"/>
        <v>0</v>
      </c>
      <c r="AF17" s="146">
        <f t="shared" si="4"/>
        <v>1</v>
      </c>
      <c r="AG17" s="146" t="str">
        <f t="shared" si="5"/>
        <v/>
      </c>
      <c r="AH17" s="147">
        <f t="shared" si="9"/>
        <v>1</v>
      </c>
      <c r="AI17" s="147" t="s">
        <v>88</v>
      </c>
      <c r="AJ17" s="147">
        <f t="shared" si="10"/>
        <v>1</v>
      </c>
      <c r="AK17" s="147">
        <f t="shared" si="6"/>
        <v>1</v>
      </c>
      <c r="AL17" s="147" t="s">
        <v>88</v>
      </c>
      <c r="AM17" s="147">
        <f t="shared" si="7"/>
        <v>1</v>
      </c>
      <c r="AN17" s="224">
        <f>'Spielplan Sa'!F$2</f>
        <v>42273</v>
      </c>
      <c r="AO17" s="133" t="str">
        <f>'Spielplan Sa'!A$4</f>
        <v>männlich U16</v>
      </c>
      <c r="AP17" s="133" t="s">
        <v>89</v>
      </c>
      <c r="AQ17" s="226">
        <v>11</v>
      </c>
      <c r="AR17" s="226">
        <v>3</v>
      </c>
      <c r="AS17" s="229">
        <v>41</v>
      </c>
      <c r="AT17" s="144" t="str">
        <f>'Spielplan Sa'!N34</f>
        <v>TSV Lola</v>
      </c>
      <c r="AU17" s="145" t="s">
        <v>70</v>
      </c>
      <c r="AV17" s="144" t="str">
        <f>'Spielplan Sa'!N35</f>
        <v>TuS Dahlbruch</v>
      </c>
      <c r="AW17" s="144">
        <f>'Spielplan Sa'!O35</f>
        <v>0</v>
      </c>
      <c r="AX17" s="144" t="str">
        <f>'Spielplan Sa'!P35</f>
        <v>Berliner Turnerschaft</v>
      </c>
      <c r="AY17" s="131">
        <v>6</v>
      </c>
      <c r="AZ17" s="219" t="s">
        <v>88</v>
      </c>
      <c r="BA17" s="131">
        <v>11</v>
      </c>
      <c r="BB17" s="218"/>
      <c r="BC17" s="131">
        <v>11</v>
      </c>
      <c r="BD17" s="219" t="s">
        <v>88</v>
      </c>
      <c r="BE17" s="131">
        <v>7</v>
      </c>
      <c r="BF17" s="220"/>
      <c r="BG17" s="131"/>
      <c r="BH17" s="219" t="s">
        <v>88</v>
      </c>
      <c r="BI17" s="131"/>
      <c r="BJ17" s="146">
        <f t="shared" si="11"/>
        <v>0</v>
      </c>
      <c r="BK17" s="146">
        <f t="shared" si="12"/>
        <v>1</v>
      </c>
      <c r="BL17" s="146" t="str">
        <f t="shared" si="13"/>
        <v/>
      </c>
      <c r="BM17" s="146">
        <f t="shared" si="14"/>
        <v>1</v>
      </c>
      <c r="BN17" s="146">
        <f t="shared" si="15"/>
        <v>0</v>
      </c>
      <c r="BO17" s="146" t="str">
        <f t="shared" si="16"/>
        <v/>
      </c>
      <c r="BP17" s="147">
        <f t="shared" si="17"/>
        <v>1</v>
      </c>
      <c r="BQ17" s="147" t="s">
        <v>88</v>
      </c>
      <c r="BR17" s="147">
        <f t="shared" si="18"/>
        <v>1</v>
      </c>
      <c r="BS17" s="147">
        <f t="shared" si="19"/>
        <v>1</v>
      </c>
      <c r="BT17" s="147" t="s">
        <v>88</v>
      </c>
      <c r="BU17" s="147">
        <f t="shared" si="20"/>
        <v>1</v>
      </c>
    </row>
    <row r="18" spans="1:76" ht="15.75">
      <c r="A18" s="226">
        <f t="shared" si="8"/>
        <v>12</v>
      </c>
      <c r="B18" s="224">
        <f>'Spielplan Sa'!F$2</f>
        <v>42273</v>
      </c>
      <c r="C18" s="133" t="str">
        <f>'Spielplan Sa'!A$4</f>
        <v>männlich U16</v>
      </c>
      <c r="D18" s="133" t="s">
        <v>87</v>
      </c>
      <c r="E18" s="226">
        <v>12</v>
      </c>
      <c r="F18" s="226">
        <v>1</v>
      </c>
      <c r="G18" s="229">
        <v>12</v>
      </c>
      <c r="H18" s="144" t="str">
        <f>'Spielplan Sa'!D36</f>
        <v>TV Brettorf</v>
      </c>
      <c r="I18" s="145" t="s">
        <v>69</v>
      </c>
      <c r="J18" s="144" t="str">
        <f>'Spielplan Sa'!D37</f>
        <v>Langebrücker BSV</v>
      </c>
      <c r="K18" s="144"/>
      <c r="L18" s="144" t="str">
        <f>'Spielplan Sa'!F37</f>
        <v>TuS Wickrath</v>
      </c>
      <c r="M18" s="144"/>
      <c r="N18" s="144"/>
      <c r="O18" s="144"/>
      <c r="P18" s="144"/>
      <c r="Q18" s="131">
        <v>11</v>
      </c>
      <c r="R18" s="217" t="s">
        <v>88</v>
      </c>
      <c r="S18" s="131">
        <v>6</v>
      </c>
      <c r="T18" s="218"/>
      <c r="U18" s="131">
        <v>11</v>
      </c>
      <c r="V18" s="219" t="s">
        <v>88</v>
      </c>
      <c r="W18" s="131">
        <v>6</v>
      </c>
      <c r="X18" s="220"/>
      <c r="Y18" s="131"/>
      <c r="Z18" s="219" t="s">
        <v>88</v>
      </c>
      <c r="AA18" s="131"/>
      <c r="AB18" s="146">
        <f t="shared" si="0"/>
        <v>1</v>
      </c>
      <c r="AC18" s="146">
        <f t="shared" si="1"/>
        <v>1</v>
      </c>
      <c r="AD18" s="146" t="str">
        <f t="shared" si="2"/>
        <v/>
      </c>
      <c r="AE18" s="146">
        <f t="shared" si="3"/>
        <v>0</v>
      </c>
      <c r="AF18" s="146">
        <f t="shared" si="4"/>
        <v>0</v>
      </c>
      <c r="AG18" s="146" t="str">
        <f t="shared" si="5"/>
        <v/>
      </c>
      <c r="AH18" s="147">
        <f t="shared" si="9"/>
        <v>2</v>
      </c>
      <c r="AI18" s="147" t="s">
        <v>88</v>
      </c>
      <c r="AJ18" s="147">
        <f t="shared" si="10"/>
        <v>0</v>
      </c>
      <c r="AK18" s="147">
        <f t="shared" si="6"/>
        <v>2</v>
      </c>
      <c r="AL18" s="147" t="s">
        <v>88</v>
      </c>
      <c r="AM18" s="147">
        <f t="shared" si="7"/>
        <v>0</v>
      </c>
      <c r="AN18" s="224">
        <f>'Spielplan Sa'!F$2</f>
        <v>42273</v>
      </c>
      <c r="AO18" s="133" t="str">
        <f>'Spielplan Sa'!A$4</f>
        <v>männlich U16</v>
      </c>
      <c r="AP18" s="133" t="s">
        <v>89</v>
      </c>
      <c r="AQ18" s="226">
        <v>12</v>
      </c>
      <c r="AR18" s="226">
        <v>3</v>
      </c>
      <c r="AS18" s="229">
        <v>42</v>
      </c>
      <c r="AT18" s="144" t="str">
        <f>'Spielplan Sa'!N36</f>
        <v>Ahlhorner SV</v>
      </c>
      <c r="AU18" s="145" t="s">
        <v>69</v>
      </c>
      <c r="AV18" s="144" t="str">
        <f>'Spielplan Sa'!N37</f>
        <v>TB Oppau</v>
      </c>
      <c r="AW18" s="144">
        <f>'Spielplan Sa'!O37</f>
        <v>0</v>
      </c>
      <c r="AX18" s="144" t="str">
        <f>'Spielplan Sa'!P37</f>
        <v>TSV Lola</v>
      </c>
      <c r="AY18" s="131">
        <v>7</v>
      </c>
      <c r="AZ18" s="219" t="s">
        <v>88</v>
      </c>
      <c r="BA18" s="131">
        <v>11</v>
      </c>
      <c r="BB18" s="218"/>
      <c r="BC18" s="131">
        <v>11</v>
      </c>
      <c r="BD18" s="219" t="s">
        <v>88</v>
      </c>
      <c r="BE18" s="131">
        <v>5</v>
      </c>
      <c r="BF18" s="220"/>
      <c r="BG18" s="131"/>
      <c r="BH18" s="219" t="s">
        <v>88</v>
      </c>
      <c r="BI18" s="131"/>
      <c r="BJ18" s="146">
        <f t="shared" si="11"/>
        <v>0</v>
      </c>
      <c r="BK18" s="146">
        <f t="shared" si="12"/>
        <v>1</v>
      </c>
      <c r="BL18" s="146" t="str">
        <f t="shared" si="13"/>
        <v/>
      </c>
      <c r="BM18" s="146">
        <f t="shared" si="14"/>
        <v>1</v>
      </c>
      <c r="BN18" s="146">
        <f t="shared" si="15"/>
        <v>0</v>
      </c>
      <c r="BO18" s="146" t="str">
        <f t="shared" si="16"/>
        <v/>
      </c>
      <c r="BP18" s="147">
        <f t="shared" si="17"/>
        <v>1</v>
      </c>
      <c r="BQ18" s="147" t="s">
        <v>88</v>
      </c>
      <c r="BR18" s="147">
        <f t="shared" si="18"/>
        <v>1</v>
      </c>
      <c r="BS18" s="147">
        <f t="shared" si="19"/>
        <v>1</v>
      </c>
      <c r="BT18" s="147" t="s">
        <v>88</v>
      </c>
      <c r="BU18" s="147">
        <f t="shared" si="20"/>
        <v>1</v>
      </c>
    </row>
    <row r="19" spans="1:76" ht="15.75">
      <c r="A19" s="226">
        <f t="shared" si="8"/>
        <v>13</v>
      </c>
      <c r="B19" s="224">
        <f>'Spielplan Sa'!F$2</f>
        <v>42273</v>
      </c>
      <c r="C19" s="133" t="str">
        <f>'Spielplan Sa'!A$4</f>
        <v>männlich U16</v>
      </c>
      <c r="D19" s="133" t="s">
        <v>87</v>
      </c>
      <c r="E19" s="226">
        <v>13</v>
      </c>
      <c r="F19" s="226">
        <v>1</v>
      </c>
      <c r="G19" s="229">
        <v>13</v>
      </c>
      <c r="H19" s="144" t="str">
        <f>'Spielplan Sa'!D38</f>
        <v>TV Augsburg</v>
      </c>
      <c r="I19" s="145" t="s">
        <v>69</v>
      </c>
      <c r="J19" s="144" t="str">
        <f>'Spielplan Sa'!D39</f>
        <v>TV Wünschmichelbach</v>
      </c>
      <c r="K19" s="144"/>
      <c r="L19" s="144" t="str">
        <f>'Spielplan Sa'!F39</f>
        <v>TV Brettorf</v>
      </c>
      <c r="M19" s="144"/>
      <c r="N19" s="144"/>
      <c r="O19" s="144"/>
      <c r="P19" s="144"/>
      <c r="Q19" s="131">
        <v>8</v>
      </c>
      <c r="R19" s="217" t="s">
        <v>88</v>
      </c>
      <c r="S19" s="131">
        <v>11</v>
      </c>
      <c r="T19" s="218"/>
      <c r="U19" s="131">
        <v>3</v>
      </c>
      <c r="V19" s="219" t="s">
        <v>88</v>
      </c>
      <c r="W19" s="131">
        <v>11</v>
      </c>
      <c r="X19" s="220"/>
      <c r="Y19" s="131"/>
      <c r="Z19" s="219" t="s">
        <v>88</v>
      </c>
      <c r="AA19" s="131"/>
      <c r="AB19" s="146">
        <f t="shared" si="0"/>
        <v>0</v>
      </c>
      <c r="AC19" s="146">
        <f t="shared" si="1"/>
        <v>0</v>
      </c>
      <c r="AD19" s="146" t="str">
        <f t="shared" si="2"/>
        <v/>
      </c>
      <c r="AE19" s="146">
        <f t="shared" si="3"/>
        <v>1</v>
      </c>
      <c r="AF19" s="146">
        <f t="shared" si="4"/>
        <v>1</v>
      </c>
      <c r="AG19" s="146" t="str">
        <f t="shared" si="5"/>
        <v/>
      </c>
      <c r="AH19" s="147">
        <f t="shared" si="9"/>
        <v>0</v>
      </c>
      <c r="AI19" s="147" t="s">
        <v>88</v>
      </c>
      <c r="AJ19" s="147">
        <f t="shared" si="10"/>
        <v>2</v>
      </c>
      <c r="AK19" s="147">
        <f t="shared" si="6"/>
        <v>0</v>
      </c>
      <c r="AL19" s="147" t="s">
        <v>88</v>
      </c>
      <c r="AM19" s="147">
        <f t="shared" si="7"/>
        <v>2</v>
      </c>
      <c r="AN19" s="224">
        <f>'Spielplan Sa'!F$2</f>
        <v>42273</v>
      </c>
      <c r="AO19" s="133" t="str">
        <f>'Spielplan Sa'!A$4</f>
        <v>männlich U16</v>
      </c>
      <c r="AP19" s="133" t="s">
        <v>89</v>
      </c>
      <c r="AQ19" s="226">
        <v>13</v>
      </c>
      <c r="AR19" s="226">
        <v>3</v>
      </c>
      <c r="AS19" s="229">
        <v>43</v>
      </c>
      <c r="AT19" s="144" t="str">
        <f>'Spielplan Sa'!N38</f>
        <v>Berliner Turnerschaft</v>
      </c>
      <c r="AU19" s="145" t="s">
        <v>69</v>
      </c>
      <c r="AV19" s="144" t="str">
        <f>'Spielplan Sa'!N39</f>
        <v>TuS Dahlbruch</v>
      </c>
      <c r="AW19" s="144">
        <f>'Spielplan Sa'!O39</f>
        <v>0</v>
      </c>
      <c r="AX19" s="144" t="str">
        <f>'Spielplan Sa'!P39</f>
        <v>Ahlhorner SV</v>
      </c>
      <c r="AY19" s="131">
        <v>7</v>
      </c>
      <c r="AZ19" s="219" t="s">
        <v>88</v>
      </c>
      <c r="BA19" s="131">
        <v>11</v>
      </c>
      <c r="BB19" s="218"/>
      <c r="BC19" s="131">
        <v>10</v>
      </c>
      <c r="BD19" s="219" t="s">
        <v>88</v>
      </c>
      <c r="BE19" s="131">
        <v>12</v>
      </c>
      <c r="BF19" s="220"/>
      <c r="BG19" s="131"/>
      <c r="BH19" s="219" t="s">
        <v>88</v>
      </c>
      <c r="BI19" s="131"/>
      <c r="BJ19" s="146">
        <f t="shared" si="11"/>
        <v>0</v>
      </c>
      <c r="BK19" s="146">
        <f t="shared" si="12"/>
        <v>0</v>
      </c>
      <c r="BL19" s="146" t="str">
        <f t="shared" si="13"/>
        <v/>
      </c>
      <c r="BM19" s="146">
        <f t="shared" si="14"/>
        <v>1</v>
      </c>
      <c r="BN19" s="146">
        <f t="shared" si="15"/>
        <v>1</v>
      </c>
      <c r="BO19" s="146" t="str">
        <f t="shared" si="16"/>
        <v/>
      </c>
      <c r="BP19" s="147">
        <f t="shared" si="17"/>
        <v>0</v>
      </c>
      <c r="BQ19" s="147" t="s">
        <v>88</v>
      </c>
      <c r="BR19" s="147">
        <f t="shared" si="18"/>
        <v>2</v>
      </c>
      <c r="BS19" s="147">
        <f t="shared" si="19"/>
        <v>0</v>
      </c>
      <c r="BT19" s="147" t="s">
        <v>88</v>
      </c>
      <c r="BU19" s="147">
        <f t="shared" si="20"/>
        <v>2</v>
      </c>
    </row>
    <row r="20" spans="1:76" ht="15.75">
      <c r="A20" s="226">
        <f t="shared" si="8"/>
        <v>14</v>
      </c>
      <c r="B20" s="224">
        <f>'Spielplan Sa'!F$2</f>
        <v>42273</v>
      </c>
      <c r="C20" s="133" t="str">
        <f>'Spielplan Sa'!A$4</f>
        <v>männlich U16</v>
      </c>
      <c r="D20" s="133" t="s">
        <v>87</v>
      </c>
      <c r="E20" s="226">
        <v>14</v>
      </c>
      <c r="F20" s="226">
        <v>1</v>
      </c>
      <c r="G20" s="229">
        <v>14</v>
      </c>
      <c r="H20" s="144" t="str">
        <f>'Spielplan Sa'!D40</f>
        <v>TV Zainen-Maisenbach</v>
      </c>
      <c r="I20" s="145" t="s">
        <v>70</v>
      </c>
      <c r="J20" s="144" t="str">
        <f>'Spielplan Sa'!D41</f>
        <v>Langebrücker BSV</v>
      </c>
      <c r="K20" s="144"/>
      <c r="L20" s="144" t="str">
        <f>'Spielplan Sa'!F41</f>
        <v>TV Wünschmichelbach</v>
      </c>
      <c r="M20" s="144"/>
      <c r="N20" s="144"/>
      <c r="O20" s="144"/>
      <c r="P20" s="144"/>
      <c r="Q20" s="131">
        <v>11</v>
      </c>
      <c r="R20" s="217" t="s">
        <v>88</v>
      </c>
      <c r="S20" s="131">
        <v>9</v>
      </c>
      <c r="T20" s="218"/>
      <c r="U20" s="131">
        <v>11</v>
      </c>
      <c r="V20" s="219" t="s">
        <v>88</v>
      </c>
      <c r="W20" s="131">
        <v>8</v>
      </c>
      <c r="X20" s="220"/>
      <c r="Y20" s="131"/>
      <c r="Z20" s="219" t="s">
        <v>88</v>
      </c>
      <c r="AA20" s="131"/>
      <c r="AB20" s="146">
        <f t="shared" si="0"/>
        <v>1</v>
      </c>
      <c r="AC20" s="146">
        <f t="shared" si="1"/>
        <v>1</v>
      </c>
      <c r="AD20" s="146" t="str">
        <f t="shared" si="2"/>
        <v/>
      </c>
      <c r="AE20" s="146">
        <f t="shared" si="3"/>
        <v>0</v>
      </c>
      <c r="AF20" s="146">
        <f t="shared" si="4"/>
        <v>0</v>
      </c>
      <c r="AG20" s="146" t="str">
        <f t="shared" si="5"/>
        <v/>
      </c>
      <c r="AH20" s="147">
        <f t="shared" si="9"/>
        <v>2</v>
      </c>
      <c r="AI20" s="147" t="s">
        <v>88</v>
      </c>
      <c r="AJ20" s="147">
        <f t="shared" si="10"/>
        <v>0</v>
      </c>
      <c r="AK20" s="147">
        <f t="shared" si="6"/>
        <v>2</v>
      </c>
      <c r="AL20" s="147" t="s">
        <v>88</v>
      </c>
      <c r="AM20" s="147">
        <f t="shared" si="7"/>
        <v>0</v>
      </c>
      <c r="AN20" s="224">
        <f>'Spielplan Sa'!F$2</f>
        <v>42273</v>
      </c>
      <c r="AO20" s="133" t="str">
        <f>'Spielplan Sa'!A$4</f>
        <v>männlich U16</v>
      </c>
      <c r="AP20" s="133" t="s">
        <v>89</v>
      </c>
      <c r="AQ20" s="226">
        <v>14</v>
      </c>
      <c r="AR20" s="226">
        <v>3</v>
      </c>
      <c r="AS20" s="229">
        <v>44</v>
      </c>
      <c r="AT20" s="144" t="str">
        <f>'Spielplan Sa'!N40</f>
        <v>NLV Vaihingen</v>
      </c>
      <c r="AU20" s="145" t="s">
        <v>70</v>
      </c>
      <c r="AV20" s="144" t="str">
        <f>'Spielplan Sa'!N41</f>
        <v>TB Oppau</v>
      </c>
      <c r="AW20" s="144">
        <f>'Spielplan Sa'!O41</f>
        <v>0</v>
      </c>
      <c r="AX20" s="144" t="str">
        <f>'Spielplan Sa'!P41</f>
        <v>TuS Dahlbruch</v>
      </c>
      <c r="AY20" s="131">
        <v>15</v>
      </c>
      <c r="AZ20" s="219" t="s">
        <v>88</v>
      </c>
      <c r="BA20" s="131">
        <v>14</v>
      </c>
      <c r="BB20" s="218"/>
      <c r="BC20" s="131">
        <v>6</v>
      </c>
      <c r="BD20" s="219" t="s">
        <v>88</v>
      </c>
      <c r="BE20" s="131">
        <v>11</v>
      </c>
      <c r="BF20" s="220"/>
      <c r="BG20" s="131"/>
      <c r="BH20" s="219" t="s">
        <v>88</v>
      </c>
      <c r="BI20" s="131"/>
      <c r="BJ20" s="146">
        <f t="shared" si="11"/>
        <v>1</v>
      </c>
      <c r="BK20" s="146">
        <f t="shared" si="12"/>
        <v>0</v>
      </c>
      <c r="BL20" s="146" t="str">
        <f t="shared" si="13"/>
        <v/>
      </c>
      <c r="BM20" s="146">
        <f t="shared" si="14"/>
        <v>0</v>
      </c>
      <c r="BN20" s="146">
        <f t="shared" si="15"/>
        <v>1</v>
      </c>
      <c r="BO20" s="146" t="str">
        <f t="shared" si="16"/>
        <v/>
      </c>
      <c r="BP20" s="147">
        <f t="shared" si="17"/>
        <v>1</v>
      </c>
      <c r="BQ20" s="147" t="s">
        <v>88</v>
      </c>
      <c r="BR20" s="147">
        <f t="shared" si="18"/>
        <v>1</v>
      </c>
      <c r="BS20" s="147">
        <f t="shared" si="19"/>
        <v>1</v>
      </c>
      <c r="BT20" s="147" t="s">
        <v>88</v>
      </c>
      <c r="BU20" s="147">
        <f t="shared" si="20"/>
        <v>1</v>
      </c>
    </row>
    <row r="21" spans="1:76" ht="15.75">
      <c r="A21" s="226">
        <f t="shared" si="8"/>
        <v>15</v>
      </c>
      <c r="B21" s="224">
        <f>'Spielplan Sa'!F$2</f>
        <v>42273</v>
      </c>
      <c r="C21" s="133" t="str">
        <f>'Spielplan Sa'!A$4</f>
        <v>männlich U16</v>
      </c>
      <c r="D21" s="133" t="s">
        <v>87</v>
      </c>
      <c r="E21" s="226">
        <v>15</v>
      </c>
      <c r="F21" s="226">
        <v>1</v>
      </c>
      <c r="G21" s="229">
        <v>15</v>
      </c>
      <c r="H21" s="144" t="str">
        <f>'Spielplan Sa'!D42</f>
        <v>TuS Wickrath</v>
      </c>
      <c r="I21" s="145" t="s">
        <v>70</v>
      </c>
      <c r="J21" s="144" t="str">
        <f>'Spielplan Sa'!D43</f>
        <v>TV Augsburg</v>
      </c>
      <c r="K21" s="144"/>
      <c r="L21" s="144" t="str">
        <f>'Spielplan Sa'!F43</f>
        <v>TV Zainen-Maisenbach</v>
      </c>
      <c r="M21" s="144"/>
      <c r="N21" s="144"/>
      <c r="O21" s="144"/>
      <c r="P21" s="144"/>
      <c r="Q21" s="131">
        <v>11</v>
      </c>
      <c r="R21" s="217" t="s">
        <v>88</v>
      </c>
      <c r="S21" s="131">
        <v>8</v>
      </c>
      <c r="T21" s="221"/>
      <c r="U21" s="131">
        <v>10</v>
      </c>
      <c r="V21" s="219" t="s">
        <v>88</v>
      </c>
      <c r="W21" s="131">
        <v>12</v>
      </c>
      <c r="X21" s="222"/>
      <c r="Y21" s="131"/>
      <c r="Z21" s="219" t="s">
        <v>88</v>
      </c>
      <c r="AA21" s="131"/>
      <c r="AB21" s="146">
        <f t="shared" si="0"/>
        <v>1</v>
      </c>
      <c r="AC21" s="146">
        <f t="shared" si="1"/>
        <v>0</v>
      </c>
      <c r="AD21" s="146" t="str">
        <f t="shared" si="2"/>
        <v/>
      </c>
      <c r="AE21" s="146">
        <f t="shared" si="3"/>
        <v>0</v>
      </c>
      <c r="AF21" s="146">
        <f t="shared" si="4"/>
        <v>1</v>
      </c>
      <c r="AG21" s="146" t="str">
        <f t="shared" si="5"/>
        <v/>
      </c>
      <c r="AH21" s="147">
        <f t="shared" si="9"/>
        <v>1</v>
      </c>
      <c r="AI21" s="147" t="s">
        <v>88</v>
      </c>
      <c r="AJ21" s="147">
        <f t="shared" si="10"/>
        <v>1</v>
      </c>
      <c r="AK21" s="147">
        <f t="shared" si="6"/>
        <v>1</v>
      </c>
      <c r="AL21" s="147" t="s">
        <v>88</v>
      </c>
      <c r="AM21" s="147">
        <f t="shared" si="7"/>
        <v>1</v>
      </c>
      <c r="AN21" s="224">
        <f>'Spielplan Sa'!F$2</f>
        <v>42273</v>
      </c>
      <c r="AO21" s="133" t="str">
        <f>'Spielplan Sa'!A$4</f>
        <v>männlich U16</v>
      </c>
      <c r="AP21" s="133" t="s">
        <v>89</v>
      </c>
      <c r="AQ21" s="226">
        <v>15</v>
      </c>
      <c r="AR21" s="226">
        <v>3</v>
      </c>
      <c r="AS21" s="229">
        <v>45</v>
      </c>
      <c r="AT21" s="144" t="str">
        <f>'Spielplan Sa'!N42</f>
        <v>TSV Lola</v>
      </c>
      <c r="AU21" s="145" t="s">
        <v>70</v>
      </c>
      <c r="AV21" s="144" t="str">
        <f>'Spielplan Sa'!N43</f>
        <v>Berliner Turnerschaft</v>
      </c>
      <c r="AW21" s="144">
        <f>'Spielplan Sa'!O43</f>
        <v>0</v>
      </c>
      <c r="AX21" s="144" t="str">
        <f>'Spielplan Sa'!P43</f>
        <v>NLV Vaihingen</v>
      </c>
      <c r="AY21" s="131">
        <v>7</v>
      </c>
      <c r="AZ21" s="219" t="s">
        <v>88</v>
      </c>
      <c r="BA21" s="131">
        <v>11</v>
      </c>
      <c r="BB21" s="218"/>
      <c r="BC21" s="131">
        <v>7</v>
      </c>
      <c r="BD21" s="219" t="s">
        <v>88</v>
      </c>
      <c r="BE21" s="131">
        <v>11</v>
      </c>
      <c r="BF21" s="220"/>
      <c r="BG21" s="131"/>
      <c r="BH21" s="219" t="s">
        <v>88</v>
      </c>
      <c r="BI21" s="131"/>
      <c r="BJ21" s="146">
        <f t="shared" si="11"/>
        <v>0</v>
      </c>
      <c r="BK21" s="146">
        <f t="shared" si="12"/>
        <v>0</v>
      </c>
      <c r="BL21" s="146" t="str">
        <f t="shared" si="13"/>
        <v/>
      </c>
      <c r="BM21" s="146">
        <f t="shared" si="14"/>
        <v>1</v>
      </c>
      <c r="BN21" s="146">
        <f t="shared" si="15"/>
        <v>1</v>
      </c>
      <c r="BO21" s="146" t="str">
        <f t="shared" si="16"/>
        <v/>
      </c>
      <c r="BP21" s="147">
        <f t="shared" si="17"/>
        <v>0</v>
      </c>
      <c r="BQ21" s="147" t="s">
        <v>88</v>
      </c>
      <c r="BR21" s="147">
        <f t="shared" si="18"/>
        <v>2</v>
      </c>
      <c r="BS21" s="147">
        <f t="shared" si="19"/>
        <v>0</v>
      </c>
      <c r="BT21" s="147" t="s">
        <v>88</v>
      </c>
      <c r="BU21" s="147">
        <f t="shared" si="20"/>
        <v>2</v>
      </c>
    </row>
    <row r="22" spans="1:76" ht="15.75" hidden="1">
      <c r="A22" s="226">
        <f t="shared" si="8"/>
        <v>16</v>
      </c>
      <c r="B22" s="224">
        <f t="shared" ref="B22:C36" si="21">B105</f>
        <v>42273</v>
      </c>
      <c r="C22" s="224" t="str">
        <f t="shared" si="21"/>
        <v>männlich U16</v>
      </c>
      <c r="D22" s="133" t="s">
        <v>90</v>
      </c>
      <c r="E22" s="226">
        <f t="shared" ref="E22:J36" si="22">E105</f>
        <v>1</v>
      </c>
      <c r="F22" s="226">
        <f t="shared" si="22"/>
        <v>2</v>
      </c>
      <c r="G22" s="226">
        <f t="shared" si="22"/>
        <v>16</v>
      </c>
      <c r="H22" s="226" t="str">
        <f t="shared" si="22"/>
        <v>SV Düdenbüttel</v>
      </c>
      <c r="I22" s="226" t="str">
        <f t="shared" si="22"/>
        <v xml:space="preserve"> -</v>
      </c>
      <c r="J22" s="226" t="str">
        <f t="shared" si="22"/>
        <v>DJK Nierswacht Odenkirchen</v>
      </c>
      <c r="K22" s="226"/>
      <c r="L22" s="226" t="str">
        <f t="shared" ref="L22:L36" si="23">L105</f>
        <v>TV Klarenthal</v>
      </c>
      <c r="M22" s="226"/>
      <c r="N22" s="226"/>
      <c r="O22" s="226"/>
      <c r="P22" s="226"/>
      <c r="Q22" s="238"/>
      <c r="R22" s="239"/>
      <c r="S22" s="238"/>
      <c r="T22" s="238"/>
      <c r="U22" s="238"/>
      <c r="V22" s="240"/>
      <c r="W22" s="238"/>
      <c r="X22" s="238"/>
      <c r="Y22" s="238"/>
      <c r="Z22" s="240"/>
      <c r="AA22" s="238"/>
      <c r="AB22" s="241"/>
      <c r="AC22" s="241"/>
      <c r="AD22" s="241"/>
      <c r="AE22" s="241"/>
      <c r="AF22" s="241"/>
      <c r="AG22" s="241"/>
      <c r="AH22" s="225"/>
      <c r="AI22" s="225"/>
      <c r="AJ22" s="225"/>
      <c r="AK22" s="225"/>
      <c r="AL22" s="225"/>
      <c r="AM22" s="225"/>
      <c r="AN22" s="242"/>
      <c r="AO22" s="135"/>
      <c r="AP22" s="135"/>
      <c r="AQ22" s="243"/>
      <c r="AR22" s="243"/>
      <c r="AS22" s="244"/>
      <c r="AT22" s="245"/>
      <c r="AU22" s="246"/>
      <c r="AV22" s="245"/>
      <c r="AW22" s="245"/>
      <c r="AX22" s="245"/>
      <c r="AY22" s="238"/>
      <c r="AZ22" s="240"/>
      <c r="BA22" s="238"/>
      <c r="BB22" s="238"/>
      <c r="BC22" s="238"/>
      <c r="BD22" s="240"/>
      <c r="BE22" s="238"/>
      <c r="BF22" s="238"/>
      <c r="BG22" s="238"/>
      <c r="BH22" s="240"/>
      <c r="BI22" s="238"/>
      <c r="BJ22" s="241"/>
      <c r="BK22" s="241"/>
      <c r="BL22" s="241"/>
      <c r="BM22" s="241"/>
      <c r="BN22" s="241"/>
      <c r="BO22" s="241"/>
      <c r="BP22" s="225"/>
      <c r="BQ22" s="225"/>
      <c r="BR22" s="225"/>
      <c r="BS22" s="225"/>
      <c r="BT22" s="225"/>
      <c r="BU22" s="225"/>
      <c r="BV22" s="135"/>
      <c r="BW22" s="135"/>
      <c r="BX22" s="135"/>
    </row>
    <row r="23" spans="1:76" ht="15.75" hidden="1">
      <c r="A23" s="226">
        <f t="shared" si="8"/>
        <v>17</v>
      </c>
      <c r="B23" s="224">
        <f t="shared" si="21"/>
        <v>42273</v>
      </c>
      <c r="C23" s="224" t="str">
        <f t="shared" si="21"/>
        <v>männlich U16</v>
      </c>
      <c r="D23" s="133" t="s">
        <v>90</v>
      </c>
      <c r="E23" s="226">
        <f t="shared" si="22"/>
        <v>2</v>
      </c>
      <c r="F23" s="226">
        <f t="shared" si="22"/>
        <v>2</v>
      </c>
      <c r="G23" s="226">
        <f t="shared" si="22"/>
        <v>17</v>
      </c>
      <c r="H23" s="226" t="str">
        <f t="shared" si="22"/>
        <v>TV Vaihingen/Enz</v>
      </c>
      <c r="I23" s="226" t="str">
        <f t="shared" si="22"/>
        <v xml:space="preserve"> -</v>
      </c>
      <c r="J23" s="226" t="str">
        <f t="shared" si="22"/>
        <v>TV Haibach</v>
      </c>
      <c r="K23" s="226"/>
      <c r="L23" s="226" t="str">
        <f t="shared" si="23"/>
        <v>DJK Nierswacht Odenkirchen</v>
      </c>
      <c r="M23" s="226"/>
      <c r="N23" s="226"/>
      <c r="O23" s="226"/>
      <c r="P23" s="226"/>
      <c r="Q23" s="238"/>
      <c r="R23" s="239"/>
      <c r="S23" s="238"/>
      <c r="T23" s="238"/>
      <c r="U23" s="238"/>
      <c r="V23" s="240"/>
      <c r="W23" s="238"/>
      <c r="X23" s="238"/>
      <c r="Y23" s="238"/>
      <c r="Z23" s="240"/>
      <c r="AA23" s="238"/>
      <c r="AB23" s="241"/>
      <c r="AC23" s="241"/>
      <c r="AD23" s="241"/>
      <c r="AE23" s="241"/>
      <c r="AF23" s="241"/>
      <c r="AG23" s="241"/>
      <c r="AH23" s="225"/>
      <c r="AI23" s="225"/>
      <c r="AJ23" s="225"/>
      <c r="AK23" s="225"/>
      <c r="AL23" s="225"/>
      <c r="AM23" s="225"/>
      <c r="AN23" s="242"/>
      <c r="AO23" s="135"/>
      <c r="AP23" s="135"/>
      <c r="AQ23" s="243"/>
      <c r="AR23" s="243"/>
      <c r="AS23" s="244"/>
      <c r="AT23" s="245"/>
      <c r="AU23" s="246"/>
      <c r="AV23" s="245"/>
      <c r="AW23" s="245"/>
      <c r="AX23" s="245"/>
      <c r="AY23" s="238"/>
      <c r="AZ23" s="240"/>
      <c r="BA23" s="238"/>
      <c r="BB23" s="238"/>
      <c r="BC23" s="238"/>
      <c r="BD23" s="240"/>
      <c r="BE23" s="238"/>
      <c r="BF23" s="238"/>
      <c r="BG23" s="238"/>
      <c r="BH23" s="240"/>
      <c r="BI23" s="238"/>
      <c r="BJ23" s="241"/>
      <c r="BK23" s="241"/>
      <c r="BL23" s="241"/>
      <c r="BM23" s="241"/>
      <c r="BN23" s="241"/>
      <c r="BO23" s="241"/>
      <c r="BP23" s="225"/>
      <c r="BQ23" s="225"/>
      <c r="BR23" s="225"/>
      <c r="BS23" s="225"/>
      <c r="BT23" s="225"/>
      <c r="BU23" s="225"/>
      <c r="BV23" s="135"/>
      <c r="BW23" s="135"/>
      <c r="BX23" s="135"/>
    </row>
    <row r="24" spans="1:76" ht="15.75" hidden="1">
      <c r="A24" s="226">
        <f t="shared" si="8"/>
        <v>18</v>
      </c>
      <c r="B24" s="224">
        <f t="shared" si="21"/>
        <v>42273</v>
      </c>
      <c r="C24" s="224" t="str">
        <f t="shared" si="21"/>
        <v>männlich U16</v>
      </c>
      <c r="D24" s="133" t="s">
        <v>90</v>
      </c>
      <c r="E24" s="226">
        <f t="shared" si="22"/>
        <v>3</v>
      </c>
      <c r="F24" s="226">
        <f t="shared" si="22"/>
        <v>2</v>
      </c>
      <c r="G24" s="226">
        <f t="shared" si="22"/>
        <v>18</v>
      </c>
      <c r="H24" s="226" t="str">
        <f t="shared" si="22"/>
        <v>VfL Kellinghusen</v>
      </c>
      <c r="I24" s="226" t="str">
        <f t="shared" si="22"/>
        <v xml:space="preserve"> - </v>
      </c>
      <c r="J24" s="226" t="str">
        <f t="shared" si="22"/>
        <v>TV Klarenthal</v>
      </c>
      <c r="K24" s="226"/>
      <c r="L24" s="226" t="str">
        <f t="shared" si="23"/>
        <v>TV Vaihingen/Enz</v>
      </c>
      <c r="M24" s="226"/>
      <c r="N24" s="226"/>
      <c r="O24" s="226"/>
      <c r="P24" s="226"/>
      <c r="Q24" s="238"/>
      <c r="R24" s="239"/>
      <c r="S24" s="238"/>
      <c r="T24" s="238"/>
      <c r="U24" s="238"/>
      <c r="V24" s="240"/>
      <c r="W24" s="238"/>
      <c r="X24" s="238"/>
      <c r="Y24" s="238"/>
      <c r="Z24" s="240"/>
      <c r="AA24" s="238"/>
      <c r="AB24" s="241"/>
      <c r="AC24" s="241"/>
      <c r="AD24" s="241"/>
      <c r="AE24" s="241"/>
      <c r="AF24" s="241"/>
      <c r="AG24" s="241"/>
      <c r="AH24" s="225"/>
      <c r="AI24" s="225"/>
      <c r="AJ24" s="225"/>
      <c r="AK24" s="225"/>
      <c r="AL24" s="225"/>
      <c r="AM24" s="225"/>
      <c r="AN24" s="242"/>
      <c r="AO24" s="135"/>
      <c r="AP24" s="135"/>
      <c r="AQ24" s="243"/>
      <c r="AR24" s="243"/>
      <c r="AS24" s="244"/>
      <c r="AT24" s="245"/>
      <c r="AU24" s="246"/>
      <c r="AV24" s="245"/>
      <c r="AW24" s="245"/>
      <c r="AX24" s="245"/>
      <c r="AY24" s="238"/>
      <c r="AZ24" s="240"/>
      <c r="BA24" s="238"/>
      <c r="BB24" s="238"/>
      <c r="BC24" s="238"/>
      <c r="BD24" s="240"/>
      <c r="BE24" s="238"/>
      <c r="BF24" s="238"/>
      <c r="BG24" s="238"/>
      <c r="BH24" s="240"/>
      <c r="BI24" s="238"/>
      <c r="BJ24" s="241"/>
      <c r="BK24" s="241"/>
      <c r="BL24" s="241"/>
      <c r="BM24" s="241"/>
      <c r="BN24" s="241"/>
      <c r="BO24" s="241"/>
      <c r="BP24" s="225"/>
      <c r="BQ24" s="225"/>
      <c r="BR24" s="225"/>
      <c r="BS24" s="225"/>
      <c r="BT24" s="225"/>
      <c r="BU24" s="225"/>
      <c r="BV24" s="135"/>
      <c r="BW24" s="135"/>
      <c r="BX24" s="135"/>
    </row>
    <row r="25" spans="1:76" ht="15.75" hidden="1">
      <c r="A25" s="226">
        <f t="shared" si="8"/>
        <v>19</v>
      </c>
      <c r="B25" s="224">
        <f t="shared" si="21"/>
        <v>42273</v>
      </c>
      <c r="C25" s="224" t="str">
        <f t="shared" si="21"/>
        <v>männlich U16</v>
      </c>
      <c r="D25" s="133" t="s">
        <v>90</v>
      </c>
      <c r="E25" s="226">
        <f t="shared" si="22"/>
        <v>4</v>
      </c>
      <c r="F25" s="226">
        <f t="shared" si="22"/>
        <v>2</v>
      </c>
      <c r="G25" s="226">
        <f t="shared" si="22"/>
        <v>19</v>
      </c>
      <c r="H25" s="226" t="str">
        <f t="shared" si="22"/>
        <v>SV Düdenbüttel</v>
      </c>
      <c r="I25" s="226" t="str">
        <f t="shared" si="22"/>
        <v xml:space="preserve"> -</v>
      </c>
      <c r="J25" s="226" t="str">
        <f t="shared" si="22"/>
        <v>TV Haibach</v>
      </c>
      <c r="K25" s="226"/>
      <c r="L25" s="226" t="str">
        <f t="shared" si="23"/>
        <v>VfL Kellinghusen</v>
      </c>
      <c r="M25" s="226"/>
      <c r="N25" s="226"/>
      <c r="O25" s="226"/>
      <c r="P25" s="226"/>
      <c r="Q25" s="238"/>
      <c r="R25" s="239"/>
      <c r="S25" s="238"/>
      <c r="T25" s="238"/>
      <c r="U25" s="238"/>
      <c r="V25" s="240"/>
      <c r="W25" s="238"/>
      <c r="X25" s="238"/>
      <c r="Y25" s="238"/>
      <c r="Z25" s="240"/>
      <c r="AA25" s="238"/>
      <c r="AB25" s="241"/>
      <c r="AC25" s="241"/>
      <c r="AD25" s="241"/>
      <c r="AE25" s="241"/>
      <c r="AF25" s="241"/>
      <c r="AG25" s="241"/>
      <c r="AH25" s="225"/>
      <c r="AI25" s="225"/>
      <c r="AJ25" s="225"/>
      <c r="AK25" s="225"/>
      <c r="AL25" s="225"/>
      <c r="AM25" s="225"/>
      <c r="AN25" s="242"/>
      <c r="AO25" s="135"/>
      <c r="AP25" s="135"/>
      <c r="AQ25" s="243"/>
      <c r="AR25" s="243"/>
      <c r="AS25" s="244"/>
      <c r="AT25" s="245"/>
      <c r="AU25" s="246"/>
      <c r="AV25" s="245"/>
      <c r="AW25" s="245"/>
      <c r="AX25" s="245"/>
      <c r="AY25" s="238"/>
      <c r="AZ25" s="240"/>
      <c r="BA25" s="238"/>
      <c r="BB25" s="238"/>
      <c r="BC25" s="238"/>
      <c r="BD25" s="240"/>
      <c r="BE25" s="238"/>
      <c r="BF25" s="238"/>
      <c r="BG25" s="238"/>
      <c r="BH25" s="240"/>
      <c r="BI25" s="238"/>
      <c r="BJ25" s="241"/>
      <c r="BK25" s="241"/>
      <c r="BL25" s="241"/>
      <c r="BM25" s="241"/>
      <c r="BN25" s="241"/>
      <c r="BO25" s="241"/>
      <c r="BP25" s="225"/>
      <c r="BQ25" s="225"/>
      <c r="BR25" s="225"/>
      <c r="BS25" s="225"/>
      <c r="BT25" s="225"/>
      <c r="BU25" s="225"/>
      <c r="BV25" s="135"/>
      <c r="BW25" s="135"/>
      <c r="BX25" s="135"/>
    </row>
    <row r="26" spans="1:76" ht="15.75" hidden="1">
      <c r="A26" s="226">
        <f t="shared" si="8"/>
        <v>20</v>
      </c>
      <c r="B26" s="224">
        <f t="shared" si="21"/>
        <v>42273</v>
      </c>
      <c r="C26" s="224" t="str">
        <f t="shared" si="21"/>
        <v>männlich U16</v>
      </c>
      <c r="D26" s="133" t="s">
        <v>90</v>
      </c>
      <c r="E26" s="226">
        <f t="shared" si="22"/>
        <v>5</v>
      </c>
      <c r="F26" s="226">
        <f t="shared" si="22"/>
        <v>2</v>
      </c>
      <c r="G26" s="226">
        <f t="shared" si="22"/>
        <v>20</v>
      </c>
      <c r="H26" s="226" t="str">
        <f t="shared" si="22"/>
        <v>TV Vaihingen/Enz</v>
      </c>
      <c r="I26" s="226" t="str">
        <f t="shared" si="22"/>
        <v xml:space="preserve"> -</v>
      </c>
      <c r="J26" s="226" t="str">
        <f t="shared" si="22"/>
        <v>TV Klarenthal</v>
      </c>
      <c r="K26" s="226"/>
      <c r="L26" s="226" t="str">
        <f t="shared" si="23"/>
        <v>SV Düdenbüttel</v>
      </c>
      <c r="M26" s="226"/>
      <c r="N26" s="226"/>
      <c r="O26" s="226"/>
      <c r="P26" s="226"/>
      <c r="Q26" s="238"/>
      <c r="R26" s="239"/>
      <c r="S26" s="238"/>
      <c r="T26" s="238"/>
      <c r="U26" s="238"/>
      <c r="V26" s="240"/>
      <c r="W26" s="238"/>
      <c r="X26" s="238"/>
      <c r="Y26" s="238"/>
      <c r="Z26" s="240"/>
      <c r="AA26" s="238"/>
      <c r="AB26" s="241"/>
      <c r="AC26" s="241"/>
      <c r="AD26" s="241"/>
      <c r="AE26" s="241"/>
      <c r="AF26" s="241"/>
      <c r="AG26" s="241"/>
      <c r="AH26" s="225"/>
      <c r="AI26" s="225"/>
      <c r="AJ26" s="225"/>
      <c r="AK26" s="225"/>
      <c r="AL26" s="225"/>
      <c r="AM26" s="225"/>
      <c r="AN26" s="242"/>
      <c r="AO26" s="135"/>
      <c r="AP26" s="135"/>
      <c r="AQ26" s="243"/>
      <c r="AR26" s="243"/>
      <c r="AS26" s="244"/>
      <c r="AT26" s="245"/>
      <c r="AU26" s="246"/>
      <c r="AV26" s="245"/>
      <c r="AW26" s="245"/>
      <c r="AX26" s="245"/>
      <c r="AY26" s="238"/>
      <c r="AZ26" s="240"/>
      <c r="BA26" s="238"/>
      <c r="BB26" s="238"/>
      <c r="BC26" s="238"/>
      <c r="BD26" s="240"/>
      <c r="BE26" s="238"/>
      <c r="BF26" s="238"/>
      <c r="BG26" s="238"/>
      <c r="BH26" s="240"/>
      <c r="BI26" s="238"/>
      <c r="BJ26" s="241"/>
      <c r="BK26" s="241"/>
      <c r="BL26" s="241"/>
      <c r="BM26" s="241"/>
      <c r="BN26" s="241"/>
      <c r="BO26" s="241"/>
      <c r="BP26" s="225"/>
      <c r="BQ26" s="225"/>
      <c r="BR26" s="225"/>
      <c r="BS26" s="225"/>
      <c r="BT26" s="225"/>
      <c r="BU26" s="225"/>
      <c r="BV26" s="135"/>
      <c r="BW26" s="135"/>
      <c r="BX26" s="135"/>
    </row>
    <row r="27" spans="1:76" ht="15.75" hidden="1">
      <c r="A27" s="226">
        <f t="shared" si="8"/>
        <v>21</v>
      </c>
      <c r="B27" s="224">
        <f t="shared" si="21"/>
        <v>42273</v>
      </c>
      <c r="C27" s="224" t="str">
        <f t="shared" si="21"/>
        <v>männlich U16</v>
      </c>
      <c r="D27" s="133" t="s">
        <v>90</v>
      </c>
      <c r="E27" s="226">
        <f t="shared" si="22"/>
        <v>6</v>
      </c>
      <c r="F27" s="226">
        <f t="shared" si="22"/>
        <v>2</v>
      </c>
      <c r="G27" s="226">
        <f t="shared" si="22"/>
        <v>21</v>
      </c>
      <c r="H27" s="226" t="str">
        <f t="shared" si="22"/>
        <v>VfL Kellinghusen</v>
      </c>
      <c r="I27" s="226" t="str">
        <f t="shared" si="22"/>
        <v xml:space="preserve"> - </v>
      </c>
      <c r="J27" s="226" t="str">
        <f t="shared" si="22"/>
        <v>DJK Nierswacht Odenkirchen</v>
      </c>
      <c r="K27" s="226"/>
      <c r="L27" s="226" t="str">
        <f t="shared" si="23"/>
        <v>TV Haibach</v>
      </c>
      <c r="M27" s="226"/>
      <c r="N27" s="226"/>
      <c r="O27" s="226"/>
      <c r="P27" s="226"/>
      <c r="Q27" s="238"/>
      <c r="R27" s="239"/>
      <c r="S27" s="238"/>
      <c r="T27" s="238"/>
      <c r="U27" s="238"/>
      <c r="V27" s="240"/>
      <c r="W27" s="238"/>
      <c r="X27" s="238"/>
      <c r="Y27" s="238"/>
      <c r="Z27" s="240"/>
      <c r="AA27" s="238"/>
      <c r="AB27" s="241"/>
      <c r="AC27" s="241"/>
      <c r="AD27" s="241"/>
      <c r="AE27" s="241"/>
      <c r="AF27" s="241"/>
      <c r="AG27" s="241"/>
      <c r="AH27" s="225"/>
      <c r="AI27" s="225"/>
      <c r="AJ27" s="225"/>
      <c r="AK27" s="225"/>
      <c r="AL27" s="225"/>
      <c r="AM27" s="225"/>
      <c r="AN27" s="242"/>
      <c r="AO27" s="135"/>
      <c r="AP27" s="135"/>
      <c r="AQ27" s="243"/>
      <c r="AR27" s="243"/>
      <c r="AS27" s="244"/>
      <c r="AT27" s="245"/>
      <c r="AU27" s="246"/>
      <c r="AV27" s="245"/>
      <c r="AW27" s="245"/>
      <c r="AX27" s="245"/>
      <c r="AY27" s="238"/>
      <c r="AZ27" s="240"/>
      <c r="BA27" s="238"/>
      <c r="BB27" s="238"/>
      <c r="BC27" s="238"/>
      <c r="BD27" s="240"/>
      <c r="BE27" s="238"/>
      <c r="BF27" s="238"/>
      <c r="BG27" s="238"/>
      <c r="BH27" s="240"/>
      <c r="BI27" s="238"/>
      <c r="BJ27" s="241"/>
      <c r="BK27" s="241"/>
      <c r="BL27" s="241"/>
      <c r="BM27" s="241"/>
      <c r="BN27" s="241"/>
      <c r="BO27" s="241"/>
      <c r="BP27" s="225"/>
      <c r="BQ27" s="225"/>
      <c r="BR27" s="225"/>
      <c r="BS27" s="225"/>
      <c r="BT27" s="225"/>
      <c r="BU27" s="225"/>
      <c r="BV27" s="135"/>
      <c r="BW27" s="135"/>
      <c r="BX27" s="135"/>
    </row>
    <row r="28" spans="1:76" ht="15.75" hidden="1">
      <c r="A28" s="226">
        <f t="shared" si="8"/>
        <v>22</v>
      </c>
      <c r="B28" s="224">
        <f t="shared" si="21"/>
        <v>42273</v>
      </c>
      <c r="C28" s="224" t="str">
        <f t="shared" si="21"/>
        <v>männlich U16</v>
      </c>
      <c r="D28" s="133" t="s">
        <v>90</v>
      </c>
      <c r="E28" s="226">
        <f t="shared" si="22"/>
        <v>7</v>
      </c>
      <c r="F28" s="226">
        <f t="shared" si="22"/>
        <v>2</v>
      </c>
      <c r="G28" s="226">
        <f t="shared" si="22"/>
        <v>22</v>
      </c>
      <c r="H28" s="226" t="str">
        <f t="shared" si="22"/>
        <v>SV Düdenbüttel</v>
      </c>
      <c r="I28" s="226" t="str">
        <f t="shared" si="22"/>
        <v xml:space="preserve"> -</v>
      </c>
      <c r="J28" s="226" t="str">
        <f t="shared" si="22"/>
        <v>TV Klarenthal</v>
      </c>
      <c r="K28" s="226"/>
      <c r="L28" s="226" t="str">
        <f t="shared" si="23"/>
        <v>VfL Kellinghusen</v>
      </c>
      <c r="M28" s="226"/>
      <c r="N28" s="226"/>
      <c r="O28" s="226"/>
      <c r="P28" s="226"/>
      <c r="Q28" s="238"/>
      <c r="R28" s="239"/>
      <c r="S28" s="238"/>
      <c r="T28" s="238"/>
      <c r="U28" s="238"/>
      <c r="V28" s="240"/>
      <c r="W28" s="238"/>
      <c r="X28" s="238"/>
      <c r="Y28" s="238"/>
      <c r="Z28" s="240"/>
      <c r="AA28" s="238"/>
      <c r="AB28" s="241"/>
      <c r="AC28" s="241"/>
      <c r="AD28" s="241"/>
      <c r="AE28" s="241"/>
      <c r="AF28" s="241"/>
      <c r="AG28" s="241"/>
      <c r="AH28" s="225"/>
      <c r="AI28" s="225"/>
      <c r="AJ28" s="225"/>
      <c r="AK28" s="225"/>
      <c r="AL28" s="225"/>
      <c r="AM28" s="225"/>
      <c r="AN28" s="242"/>
      <c r="AO28" s="135"/>
      <c r="AP28" s="135"/>
      <c r="AQ28" s="243"/>
      <c r="AR28" s="243"/>
      <c r="AS28" s="244"/>
      <c r="AT28" s="245"/>
      <c r="AU28" s="246"/>
      <c r="AV28" s="245"/>
      <c r="AW28" s="245"/>
      <c r="AX28" s="245"/>
      <c r="AY28" s="238"/>
      <c r="AZ28" s="240"/>
      <c r="BA28" s="238"/>
      <c r="BB28" s="238"/>
      <c r="BC28" s="238"/>
      <c r="BD28" s="240"/>
      <c r="BE28" s="238"/>
      <c r="BF28" s="238"/>
      <c r="BG28" s="238"/>
      <c r="BH28" s="240"/>
      <c r="BI28" s="238"/>
      <c r="BJ28" s="241"/>
      <c r="BK28" s="241"/>
      <c r="BL28" s="241"/>
      <c r="BM28" s="241"/>
      <c r="BN28" s="241"/>
      <c r="BO28" s="241"/>
      <c r="BP28" s="225"/>
      <c r="BQ28" s="225"/>
      <c r="BR28" s="225"/>
      <c r="BS28" s="225"/>
      <c r="BT28" s="225"/>
      <c r="BU28" s="225"/>
      <c r="BV28" s="135"/>
      <c r="BW28" s="135"/>
      <c r="BX28" s="135"/>
    </row>
    <row r="29" spans="1:76" ht="15.75" hidden="1">
      <c r="A29" s="226">
        <f t="shared" si="8"/>
        <v>23</v>
      </c>
      <c r="B29" s="224">
        <f t="shared" si="21"/>
        <v>42273</v>
      </c>
      <c r="C29" s="224" t="str">
        <f t="shared" si="21"/>
        <v>männlich U16</v>
      </c>
      <c r="D29" s="133" t="s">
        <v>90</v>
      </c>
      <c r="E29" s="226">
        <f t="shared" si="22"/>
        <v>8</v>
      </c>
      <c r="F29" s="226">
        <f t="shared" si="22"/>
        <v>2</v>
      </c>
      <c r="G29" s="226">
        <f t="shared" si="22"/>
        <v>23</v>
      </c>
      <c r="H29" s="226" t="str">
        <f t="shared" si="22"/>
        <v>TV Vaihingen/Enz</v>
      </c>
      <c r="I29" s="226" t="str">
        <f t="shared" si="22"/>
        <v xml:space="preserve"> -</v>
      </c>
      <c r="J29" s="226" t="str">
        <f t="shared" si="22"/>
        <v>DJK Nierswacht Odenkirchen</v>
      </c>
      <c r="K29" s="226"/>
      <c r="L29" s="226" t="str">
        <f t="shared" si="23"/>
        <v>TV Klarenthal</v>
      </c>
      <c r="M29" s="226"/>
      <c r="N29" s="226"/>
      <c r="O29" s="226"/>
      <c r="P29" s="226"/>
      <c r="Q29" s="238"/>
      <c r="R29" s="239"/>
      <c r="S29" s="238"/>
      <c r="T29" s="238"/>
      <c r="U29" s="238"/>
      <c r="V29" s="240"/>
      <c r="W29" s="238"/>
      <c r="X29" s="238"/>
      <c r="Y29" s="238"/>
      <c r="Z29" s="240"/>
      <c r="AA29" s="238"/>
      <c r="AB29" s="241"/>
      <c r="AC29" s="241"/>
      <c r="AD29" s="241"/>
      <c r="AE29" s="241"/>
      <c r="AF29" s="241"/>
      <c r="AG29" s="241"/>
      <c r="AH29" s="225"/>
      <c r="AI29" s="225"/>
      <c r="AJ29" s="225"/>
      <c r="AK29" s="225"/>
      <c r="AL29" s="225"/>
      <c r="AM29" s="225"/>
      <c r="AN29" s="242"/>
      <c r="AO29" s="135"/>
      <c r="AP29" s="135"/>
      <c r="AQ29" s="243"/>
      <c r="AR29" s="243"/>
      <c r="AS29" s="244"/>
      <c r="AT29" s="245"/>
      <c r="AU29" s="246"/>
      <c r="AV29" s="245"/>
      <c r="AW29" s="245"/>
      <c r="AX29" s="245"/>
      <c r="AY29" s="238"/>
      <c r="AZ29" s="240"/>
      <c r="BA29" s="238"/>
      <c r="BB29" s="238"/>
      <c r="BC29" s="238"/>
      <c r="BD29" s="240"/>
      <c r="BE29" s="238"/>
      <c r="BF29" s="238"/>
      <c r="BG29" s="238"/>
      <c r="BH29" s="240"/>
      <c r="BI29" s="238"/>
      <c r="BJ29" s="241"/>
      <c r="BK29" s="241"/>
      <c r="BL29" s="241"/>
      <c r="BM29" s="241"/>
      <c r="BN29" s="241"/>
      <c r="BO29" s="241"/>
      <c r="BP29" s="225"/>
      <c r="BQ29" s="225"/>
      <c r="BR29" s="225"/>
      <c r="BS29" s="225"/>
      <c r="BT29" s="225"/>
      <c r="BU29" s="225"/>
      <c r="BV29" s="135"/>
      <c r="BW29" s="135"/>
      <c r="BX29" s="135"/>
    </row>
    <row r="30" spans="1:76" ht="15.75" hidden="1">
      <c r="A30" s="226">
        <f t="shared" si="8"/>
        <v>24</v>
      </c>
      <c r="B30" s="224">
        <f t="shared" si="21"/>
        <v>42273</v>
      </c>
      <c r="C30" s="224" t="str">
        <f t="shared" si="21"/>
        <v>männlich U16</v>
      </c>
      <c r="D30" s="133" t="s">
        <v>90</v>
      </c>
      <c r="E30" s="226">
        <f t="shared" si="22"/>
        <v>9</v>
      </c>
      <c r="F30" s="226">
        <f t="shared" si="22"/>
        <v>2</v>
      </c>
      <c r="G30" s="226">
        <f t="shared" si="22"/>
        <v>24</v>
      </c>
      <c r="H30" s="226" t="str">
        <f t="shared" si="22"/>
        <v>VfL Kellinghusen</v>
      </c>
      <c r="I30" s="226" t="str">
        <f t="shared" si="22"/>
        <v xml:space="preserve"> - </v>
      </c>
      <c r="J30" s="226" t="str">
        <f t="shared" si="22"/>
        <v>TV Haibach</v>
      </c>
      <c r="K30" s="226"/>
      <c r="L30" s="226" t="str">
        <f t="shared" si="23"/>
        <v>DJK Nierswacht Odenkirchen</v>
      </c>
      <c r="M30" s="226"/>
      <c r="N30" s="226"/>
      <c r="O30" s="226"/>
      <c r="P30" s="226"/>
      <c r="Q30" s="238"/>
      <c r="R30" s="239"/>
      <c r="S30" s="238"/>
      <c r="T30" s="238"/>
      <c r="U30" s="238"/>
      <c r="V30" s="240"/>
      <c r="W30" s="238"/>
      <c r="X30" s="238"/>
      <c r="Y30" s="238"/>
      <c r="Z30" s="240"/>
      <c r="AA30" s="238"/>
      <c r="AB30" s="241"/>
      <c r="AC30" s="241"/>
      <c r="AD30" s="241"/>
      <c r="AE30" s="241"/>
      <c r="AF30" s="241"/>
      <c r="AG30" s="241"/>
      <c r="AH30" s="225"/>
      <c r="AI30" s="225"/>
      <c r="AJ30" s="225"/>
      <c r="AK30" s="225"/>
      <c r="AL30" s="225"/>
      <c r="AM30" s="225"/>
      <c r="AN30" s="242"/>
      <c r="AO30" s="135"/>
      <c r="AP30" s="135"/>
      <c r="AQ30" s="243"/>
      <c r="AR30" s="243"/>
      <c r="AS30" s="244"/>
      <c r="AT30" s="245"/>
      <c r="AU30" s="246"/>
      <c r="AV30" s="245"/>
      <c r="AW30" s="245"/>
      <c r="AX30" s="245"/>
      <c r="AY30" s="238"/>
      <c r="AZ30" s="240"/>
      <c r="BA30" s="238"/>
      <c r="BB30" s="238"/>
      <c r="BC30" s="238"/>
      <c r="BD30" s="240"/>
      <c r="BE30" s="238"/>
      <c r="BF30" s="238"/>
      <c r="BG30" s="238"/>
      <c r="BH30" s="240"/>
      <c r="BI30" s="238"/>
      <c r="BJ30" s="241"/>
      <c r="BK30" s="241"/>
      <c r="BL30" s="241"/>
      <c r="BM30" s="241"/>
      <c r="BN30" s="241"/>
      <c r="BO30" s="241"/>
      <c r="BP30" s="225"/>
      <c r="BQ30" s="225"/>
      <c r="BR30" s="225"/>
      <c r="BS30" s="225"/>
      <c r="BT30" s="225"/>
      <c r="BU30" s="225"/>
      <c r="BV30" s="135"/>
      <c r="BW30" s="135"/>
      <c r="BX30" s="135"/>
    </row>
    <row r="31" spans="1:76" ht="15.75" hidden="1">
      <c r="A31" s="226">
        <f t="shared" si="8"/>
        <v>25</v>
      </c>
      <c r="B31" s="224">
        <f t="shared" si="21"/>
        <v>42273</v>
      </c>
      <c r="C31" s="224" t="str">
        <f t="shared" si="21"/>
        <v>männlich U16</v>
      </c>
      <c r="D31" s="133" t="s">
        <v>90</v>
      </c>
      <c r="E31" s="226">
        <f t="shared" si="22"/>
        <v>10</v>
      </c>
      <c r="F31" s="226">
        <f t="shared" si="22"/>
        <v>2</v>
      </c>
      <c r="G31" s="226">
        <f t="shared" si="22"/>
        <v>25</v>
      </c>
      <c r="H31" s="226" t="str">
        <f t="shared" si="22"/>
        <v>SV Düdenbüttel</v>
      </c>
      <c r="I31" s="226" t="str">
        <f t="shared" si="22"/>
        <v xml:space="preserve"> -</v>
      </c>
      <c r="J31" s="226" t="str">
        <f t="shared" si="22"/>
        <v>TV Vaihingen/Enz</v>
      </c>
      <c r="K31" s="226"/>
      <c r="L31" s="226" t="str">
        <f t="shared" si="23"/>
        <v>VfL Kellinghusen</v>
      </c>
      <c r="M31" s="226"/>
      <c r="N31" s="226"/>
      <c r="O31" s="226"/>
      <c r="P31" s="226"/>
      <c r="Q31" s="238"/>
      <c r="R31" s="239"/>
      <c r="S31" s="238"/>
      <c r="T31" s="238"/>
      <c r="U31" s="238"/>
      <c r="V31" s="240"/>
      <c r="W31" s="238"/>
      <c r="X31" s="238"/>
      <c r="Y31" s="238"/>
      <c r="Z31" s="240"/>
      <c r="AA31" s="238"/>
      <c r="AB31" s="241"/>
      <c r="AC31" s="241"/>
      <c r="AD31" s="241"/>
      <c r="AE31" s="241"/>
      <c r="AF31" s="241"/>
      <c r="AG31" s="241"/>
      <c r="AH31" s="225"/>
      <c r="AI31" s="225"/>
      <c r="AJ31" s="225"/>
      <c r="AK31" s="225"/>
      <c r="AL31" s="225"/>
      <c r="AM31" s="225"/>
      <c r="AN31" s="242"/>
      <c r="AO31" s="135"/>
      <c r="AP31" s="135"/>
      <c r="AQ31" s="243"/>
      <c r="AR31" s="243"/>
      <c r="AS31" s="244"/>
      <c r="AT31" s="245"/>
      <c r="AU31" s="246"/>
      <c r="AV31" s="245"/>
      <c r="AW31" s="245"/>
      <c r="AX31" s="245"/>
      <c r="AY31" s="238"/>
      <c r="AZ31" s="240"/>
      <c r="BA31" s="238"/>
      <c r="BB31" s="238"/>
      <c r="BC31" s="238"/>
      <c r="BD31" s="240"/>
      <c r="BE31" s="238"/>
      <c r="BF31" s="238"/>
      <c r="BG31" s="238"/>
      <c r="BH31" s="240"/>
      <c r="BI31" s="238"/>
      <c r="BJ31" s="241"/>
      <c r="BK31" s="241"/>
      <c r="BL31" s="241"/>
      <c r="BM31" s="241"/>
      <c r="BN31" s="241"/>
      <c r="BO31" s="241"/>
      <c r="BP31" s="225"/>
      <c r="BQ31" s="225"/>
      <c r="BR31" s="225"/>
      <c r="BS31" s="225"/>
      <c r="BT31" s="225"/>
      <c r="BU31" s="225"/>
      <c r="BV31" s="135"/>
      <c r="BW31" s="135"/>
      <c r="BX31" s="135"/>
    </row>
    <row r="32" spans="1:76" ht="15.75" hidden="1">
      <c r="A32" s="226">
        <f t="shared" si="8"/>
        <v>26</v>
      </c>
      <c r="B32" s="224">
        <f t="shared" si="21"/>
        <v>42273</v>
      </c>
      <c r="C32" s="224" t="str">
        <f t="shared" si="21"/>
        <v>männlich U16</v>
      </c>
      <c r="D32" s="133" t="s">
        <v>90</v>
      </c>
      <c r="E32" s="226">
        <f t="shared" si="22"/>
        <v>11</v>
      </c>
      <c r="F32" s="226">
        <f t="shared" si="22"/>
        <v>2</v>
      </c>
      <c r="G32" s="226">
        <f t="shared" si="22"/>
        <v>26</v>
      </c>
      <c r="H32" s="226" t="str">
        <f t="shared" si="22"/>
        <v>DJK Nierswacht Odenkirchen</v>
      </c>
      <c r="I32" s="226" t="str">
        <f t="shared" si="22"/>
        <v xml:space="preserve"> -</v>
      </c>
      <c r="J32" s="226" t="str">
        <f t="shared" si="22"/>
        <v>TV Klarenthal</v>
      </c>
      <c r="K32" s="226"/>
      <c r="L32" s="226" t="str">
        <f t="shared" si="23"/>
        <v>TV Haibach</v>
      </c>
      <c r="M32" s="226"/>
      <c r="N32" s="226"/>
      <c r="O32" s="226"/>
      <c r="P32" s="226"/>
      <c r="Q32" s="238"/>
      <c r="R32" s="239"/>
      <c r="S32" s="238"/>
      <c r="T32" s="238"/>
      <c r="U32" s="238"/>
      <c r="V32" s="240"/>
      <c r="W32" s="238"/>
      <c r="X32" s="238"/>
      <c r="Y32" s="238"/>
      <c r="Z32" s="240"/>
      <c r="AA32" s="238"/>
      <c r="AB32" s="241"/>
      <c r="AC32" s="241"/>
      <c r="AD32" s="241"/>
      <c r="AE32" s="241"/>
      <c r="AF32" s="241"/>
      <c r="AG32" s="241"/>
      <c r="AH32" s="225"/>
      <c r="AI32" s="225"/>
      <c r="AJ32" s="225"/>
      <c r="AK32" s="225"/>
      <c r="AL32" s="225"/>
      <c r="AM32" s="225"/>
      <c r="AN32" s="242"/>
      <c r="AO32" s="135"/>
      <c r="AP32" s="135"/>
      <c r="AQ32" s="243"/>
      <c r="AR32" s="243"/>
      <c r="AS32" s="244"/>
      <c r="AT32" s="245"/>
      <c r="AU32" s="246"/>
      <c r="AV32" s="245"/>
      <c r="AW32" s="245"/>
      <c r="AX32" s="245"/>
      <c r="AY32" s="238"/>
      <c r="AZ32" s="240"/>
      <c r="BA32" s="238"/>
      <c r="BB32" s="238"/>
      <c r="BC32" s="238"/>
      <c r="BD32" s="240"/>
      <c r="BE32" s="238"/>
      <c r="BF32" s="238"/>
      <c r="BG32" s="238"/>
      <c r="BH32" s="240"/>
      <c r="BI32" s="238"/>
      <c r="BJ32" s="241"/>
      <c r="BK32" s="241"/>
      <c r="BL32" s="241"/>
      <c r="BM32" s="241"/>
      <c r="BN32" s="241"/>
      <c r="BO32" s="241"/>
      <c r="BP32" s="225"/>
      <c r="BQ32" s="225"/>
      <c r="BR32" s="225"/>
      <c r="BS32" s="225"/>
      <c r="BT32" s="225"/>
      <c r="BU32" s="225"/>
      <c r="BV32" s="135"/>
      <c r="BW32" s="135"/>
      <c r="BX32" s="135"/>
    </row>
    <row r="33" spans="1:76" ht="15.75" hidden="1">
      <c r="A33" s="226">
        <f t="shared" si="8"/>
        <v>27</v>
      </c>
      <c r="B33" s="224">
        <f t="shared" si="21"/>
        <v>42273</v>
      </c>
      <c r="C33" s="224" t="str">
        <f t="shared" si="21"/>
        <v>männlich U16</v>
      </c>
      <c r="D33" s="133" t="s">
        <v>90</v>
      </c>
      <c r="E33" s="226">
        <f t="shared" si="22"/>
        <v>12</v>
      </c>
      <c r="F33" s="226">
        <f t="shared" si="22"/>
        <v>2</v>
      </c>
      <c r="G33" s="226">
        <f t="shared" si="22"/>
        <v>27</v>
      </c>
      <c r="H33" s="226" t="str">
        <f t="shared" si="22"/>
        <v>SV Düdenbüttel</v>
      </c>
      <c r="I33" s="226" t="str">
        <f t="shared" si="22"/>
        <v xml:space="preserve"> - </v>
      </c>
      <c r="J33" s="226" t="str">
        <f t="shared" si="22"/>
        <v>VfL Kellinghusen</v>
      </c>
      <c r="K33" s="226"/>
      <c r="L33" s="226" t="str">
        <f t="shared" si="23"/>
        <v>DJK Nierswacht Odenkirchen</v>
      </c>
      <c r="M33" s="226"/>
      <c r="N33" s="226"/>
      <c r="O33" s="226"/>
      <c r="P33" s="226"/>
      <c r="Q33" s="238"/>
      <c r="R33" s="239"/>
      <c r="S33" s="238"/>
      <c r="T33" s="238"/>
      <c r="U33" s="238"/>
      <c r="V33" s="240"/>
      <c r="W33" s="238"/>
      <c r="X33" s="238"/>
      <c r="Y33" s="238"/>
      <c r="Z33" s="240"/>
      <c r="AA33" s="238"/>
      <c r="AB33" s="241"/>
      <c r="AC33" s="241"/>
      <c r="AD33" s="241"/>
      <c r="AE33" s="241"/>
      <c r="AF33" s="241"/>
      <c r="AG33" s="241"/>
      <c r="AH33" s="225"/>
      <c r="AI33" s="225"/>
      <c r="AJ33" s="225"/>
      <c r="AK33" s="225"/>
      <c r="AL33" s="225"/>
      <c r="AM33" s="225"/>
      <c r="AN33" s="242"/>
      <c r="AO33" s="135"/>
      <c r="AP33" s="135"/>
      <c r="AQ33" s="243"/>
      <c r="AR33" s="243"/>
      <c r="AS33" s="244"/>
      <c r="AT33" s="245"/>
      <c r="AU33" s="246"/>
      <c r="AV33" s="245"/>
      <c r="AW33" s="245"/>
      <c r="AX33" s="245"/>
      <c r="AY33" s="238"/>
      <c r="AZ33" s="240"/>
      <c r="BA33" s="238"/>
      <c r="BB33" s="238"/>
      <c r="BC33" s="238"/>
      <c r="BD33" s="240"/>
      <c r="BE33" s="238"/>
      <c r="BF33" s="238"/>
      <c r="BG33" s="238"/>
      <c r="BH33" s="240"/>
      <c r="BI33" s="238"/>
      <c r="BJ33" s="241"/>
      <c r="BK33" s="241"/>
      <c r="BL33" s="241"/>
      <c r="BM33" s="241"/>
      <c r="BN33" s="241"/>
      <c r="BO33" s="241"/>
      <c r="BP33" s="225"/>
      <c r="BQ33" s="225"/>
      <c r="BR33" s="225"/>
      <c r="BS33" s="225"/>
      <c r="BT33" s="225"/>
      <c r="BU33" s="225"/>
      <c r="BV33" s="135"/>
      <c r="BW33" s="135"/>
      <c r="BX33" s="135"/>
    </row>
    <row r="34" spans="1:76" ht="15.75" hidden="1">
      <c r="A34" s="226">
        <f t="shared" si="8"/>
        <v>28</v>
      </c>
      <c r="B34" s="224">
        <f t="shared" si="21"/>
        <v>42273</v>
      </c>
      <c r="C34" s="224" t="str">
        <f t="shared" si="21"/>
        <v>männlich U16</v>
      </c>
      <c r="D34" s="133" t="s">
        <v>90</v>
      </c>
      <c r="E34" s="226">
        <f t="shared" si="22"/>
        <v>13</v>
      </c>
      <c r="F34" s="226">
        <f t="shared" si="22"/>
        <v>2</v>
      </c>
      <c r="G34" s="226">
        <f t="shared" si="22"/>
        <v>28</v>
      </c>
      <c r="H34" s="226" t="str">
        <f t="shared" si="22"/>
        <v>TV Haibach</v>
      </c>
      <c r="I34" s="226" t="str">
        <f t="shared" si="22"/>
        <v xml:space="preserve"> - </v>
      </c>
      <c r="J34" s="226" t="str">
        <f t="shared" si="22"/>
        <v>TV Klarenthal</v>
      </c>
      <c r="K34" s="226"/>
      <c r="L34" s="226" t="str">
        <f t="shared" si="23"/>
        <v>SV Düdenbüttel</v>
      </c>
      <c r="M34" s="226"/>
      <c r="N34" s="226"/>
      <c r="O34" s="226"/>
      <c r="P34" s="226"/>
      <c r="Q34" s="238"/>
      <c r="R34" s="239"/>
      <c r="S34" s="238"/>
      <c r="T34" s="238"/>
      <c r="U34" s="238"/>
      <c r="V34" s="240"/>
      <c r="W34" s="238"/>
      <c r="X34" s="238"/>
      <c r="Y34" s="238"/>
      <c r="Z34" s="240"/>
      <c r="AA34" s="238"/>
      <c r="AB34" s="241"/>
      <c r="AC34" s="241"/>
      <c r="AD34" s="241"/>
      <c r="AE34" s="241"/>
      <c r="AF34" s="241"/>
      <c r="AG34" s="241"/>
      <c r="AH34" s="225"/>
      <c r="AI34" s="225"/>
      <c r="AJ34" s="225"/>
      <c r="AK34" s="225"/>
      <c r="AL34" s="225"/>
      <c r="AM34" s="225"/>
      <c r="AN34" s="242"/>
      <c r="AO34" s="135"/>
      <c r="AP34" s="135"/>
      <c r="AQ34" s="243"/>
      <c r="AR34" s="243"/>
      <c r="AS34" s="244"/>
      <c r="AT34" s="245"/>
      <c r="AU34" s="246"/>
      <c r="AV34" s="245"/>
      <c r="AW34" s="245"/>
      <c r="AX34" s="245"/>
      <c r="AY34" s="238"/>
      <c r="AZ34" s="240"/>
      <c r="BA34" s="238"/>
      <c r="BB34" s="238"/>
      <c r="BC34" s="238"/>
      <c r="BD34" s="240"/>
      <c r="BE34" s="238"/>
      <c r="BF34" s="238"/>
      <c r="BG34" s="238"/>
      <c r="BH34" s="240"/>
      <c r="BI34" s="238"/>
      <c r="BJ34" s="241"/>
      <c r="BK34" s="241"/>
      <c r="BL34" s="241"/>
      <c r="BM34" s="241"/>
      <c r="BN34" s="241"/>
      <c r="BO34" s="241"/>
      <c r="BP34" s="225"/>
      <c r="BQ34" s="225"/>
      <c r="BR34" s="225"/>
      <c r="BS34" s="225"/>
      <c r="BT34" s="225"/>
      <c r="BU34" s="225"/>
      <c r="BV34" s="135"/>
      <c r="BW34" s="135"/>
      <c r="BX34" s="135"/>
    </row>
    <row r="35" spans="1:76" ht="15.75" hidden="1">
      <c r="A35" s="226">
        <f t="shared" si="8"/>
        <v>12</v>
      </c>
      <c r="B35" s="224">
        <f t="shared" si="21"/>
        <v>42273</v>
      </c>
      <c r="C35" s="224" t="str">
        <f t="shared" si="21"/>
        <v>männlich U16</v>
      </c>
      <c r="D35" s="133" t="s">
        <v>90</v>
      </c>
      <c r="E35" s="226">
        <f t="shared" si="22"/>
        <v>14</v>
      </c>
      <c r="F35" s="226">
        <f t="shared" si="22"/>
        <v>2</v>
      </c>
      <c r="G35" s="226">
        <f t="shared" si="22"/>
        <v>12</v>
      </c>
      <c r="H35" s="226" t="str">
        <f t="shared" si="22"/>
        <v>TV Vaihingen/Enz</v>
      </c>
      <c r="I35" s="226" t="str">
        <f t="shared" si="22"/>
        <v xml:space="preserve"> -</v>
      </c>
      <c r="J35" s="226" t="str">
        <f t="shared" si="22"/>
        <v>VfL Kellinghusen</v>
      </c>
      <c r="K35" s="226"/>
      <c r="L35" s="226" t="str">
        <f t="shared" si="23"/>
        <v>TV Klarenthal</v>
      </c>
      <c r="M35" s="226"/>
      <c r="N35" s="226"/>
      <c r="O35" s="226"/>
      <c r="P35" s="226"/>
      <c r="Q35" s="238"/>
      <c r="R35" s="239"/>
      <c r="S35" s="238"/>
      <c r="T35" s="238"/>
      <c r="U35" s="238"/>
      <c r="V35" s="240"/>
      <c r="W35" s="238"/>
      <c r="X35" s="238"/>
      <c r="Y35" s="238"/>
      <c r="Z35" s="240"/>
      <c r="AA35" s="238"/>
      <c r="AB35" s="241"/>
      <c r="AC35" s="241"/>
      <c r="AD35" s="241"/>
      <c r="AE35" s="241"/>
      <c r="AF35" s="241"/>
      <c r="AG35" s="241"/>
      <c r="AH35" s="225"/>
      <c r="AI35" s="225"/>
      <c r="AJ35" s="225"/>
      <c r="AK35" s="225"/>
      <c r="AL35" s="225"/>
      <c r="AM35" s="225"/>
      <c r="AN35" s="242"/>
      <c r="AO35" s="135"/>
      <c r="AP35" s="135"/>
      <c r="AQ35" s="243"/>
      <c r="AR35" s="243"/>
      <c r="AS35" s="244"/>
      <c r="AT35" s="245"/>
      <c r="AU35" s="246"/>
      <c r="AV35" s="245"/>
      <c r="AW35" s="245"/>
      <c r="AX35" s="245"/>
      <c r="AY35" s="238"/>
      <c r="AZ35" s="240"/>
      <c r="BA35" s="238"/>
      <c r="BB35" s="238"/>
      <c r="BC35" s="238"/>
      <c r="BD35" s="240"/>
      <c r="BE35" s="238"/>
      <c r="BF35" s="238"/>
      <c r="BG35" s="238"/>
      <c r="BH35" s="240"/>
      <c r="BI35" s="238"/>
      <c r="BJ35" s="241"/>
      <c r="BK35" s="241"/>
      <c r="BL35" s="241"/>
      <c r="BM35" s="241"/>
      <c r="BN35" s="241"/>
      <c r="BO35" s="241"/>
      <c r="BP35" s="225"/>
      <c r="BQ35" s="225"/>
      <c r="BR35" s="225"/>
      <c r="BS35" s="225"/>
      <c r="BT35" s="225"/>
      <c r="BU35" s="225"/>
      <c r="BV35" s="135"/>
      <c r="BW35" s="135"/>
      <c r="BX35" s="135"/>
    </row>
    <row r="36" spans="1:76" ht="15.75" hidden="1">
      <c r="A36" s="226">
        <f t="shared" si="8"/>
        <v>30</v>
      </c>
      <c r="B36" s="224">
        <f t="shared" si="21"/>
        <v>42273</v>
      </c>
      <c r="C36" s="224" t="str">
        <f t="shared" si="21"/>
        <v>männlich U16</v>
      </c>
      <c r="D36" s="133" t="s">
        <v>90</v>
      </c>
      <c r="E36" s="226">
        <f t="shared" si="22"/>
        <v>15</v>
      </c>
      <c r="F36" s="226">
        <f t="shared" si="22"/>
        <v>2</v>
      </c>
      <c r="G36" s="226">
        <f t="shared" si="22"/>
        <v>30</v>
      </c>
      <c r="H36" s="226" t="str">
        <f t="shared" si="22"/>
        <v>DJK Nierswacht Odenkirchen</v>
      </c>
      <c r="I36" s="226" t="str">
        <f t="shared" si="22"/>
        <v xml:space="preserve"> -</v>
      </c>
      <c r="J36" s="226" t="str">
        <f t="shared" si="22"/>
        <v>TV Haibach</v>
      </c>
      <c r="K36" s="226"/>
      <c r="L36" s="226" t="str">
        <f t="shared" si="23"/>
        <v>TV Vaihingen/Enz</v>
      </c>
      <c r="M36" s="226"/>
      <c r="N36" s="226"/>
      <c r="O36" s="226"/>
      <c r="P36" s="226"/>
      <c r="Q36" s="238"/>
      <c r="R36" s="239"/>
      <c r="S36" s="238"/>
      <c r="T36" s="238"/>
      <c r="U36" s="238"/>
      <c r="V36" s="240"/>
      <c r="W36" s="238"/>
      <c r="X36" s="238"/>
      <c r="Y36" s="238"/>
      <c r="Z36" s="240"/>
      <c r="AA36" s="238"/>
      <c r="AB36" s="241"/>
      <c r="AC36" s="241"/>
      <c r="AD36" s="241"/>
      <c r="AE36" s="241"/>
      <c r="AF36" s="241"/>
      <c r="AG36" s="241"/>
      <c r="AH36" s="225"/>
      <c r="AI36" s="225"/>
      <c r="AJ36" s="225"/>
      <c r="AK36" s="225"/>
      <c r="AL36" s="225"/>
      <c r="AM36" s="225"/>
      <c r="AN36" s="242"/>
      <c r="AO36" s="135"/>
      <c r="AP36" s="135"/>
      <c r="AQ36" s="243"/>
      <c r="AR36" s="243"/>
      <c r="AS36" s="244"/>
      <c r="AT36" s="245"/>
      <c r="AU36" s="246"/>
      <c r="AV36" s="245"/>
      <c r="AW36" s="245"/>
      <c r="AX36" s="245"/>
      <c r="AY36" s="238"/>
      <c r="AZ36" s="240"/>
      <c r="BA36" s="238"/>
      <c r="BB36" s="238"/>
      <c r="BC36" s="238"/>
      <c r="BD36" s="240"/>
      <c r="BE36" s="238"/>
      <c r="BF36" s="238"/>
      <c r="BG36" s="238"/>
      <c r="BH36" s="240"/>
      <c r="BI36" s="238"/>
      <c r="BJ36" s="241"/>
      <c r="BK36" s="241"/>
      <c r="BL36" s="241"/>
      <c r="BM36" s="241"/>
      <c r="BN36" s="241"/>
      <c r="BO36" s="241"/>
      <c r="BP36" s="225"/>
      <c r="BQ36" s="225"/>
      <c r="BR36" s="225"/>
      <c r="BS36" s="225"/>
      <c r="BT36" s="225"/>
      <c r="BU36" s="225"/>
      <c r="BV36" s="135"/>
      <c r="BW36" s="135"/>
      <c r="BX36" s="135"/>
    </row>
    <row r="37" spans="1:76" ht="15.75" hidden="1">
      <c r="A37" s="226">
        <f t="shared" si="8"/>
        <v>31</v>
      </c>
      <c r="B37" s="224">
        <f t="shared" ref="B37:B51" si="24">AN7</f>
        <v>42273</v>
      </c>
      <c r="C37" s="224" t="str">
        <f t="shared" ref="C37:C51" si="25">AO7</f>
        <v>männlich U16</v>
      </c>
      <c r="D37" s="133" t="s">
        <v>91</v>
      </c>
      <c r="E37" s="226">
        <f t="shared" ref="E37:E51" si="26">AQ7</f>
        <v>1</v>
      </c>
      <c r="F37" s="226">
        <f t="shared" ref="F37:F51" si="27">AR7</f>
        <v>3</v>
      </c>
      <c r="G37" s="226">
        <f t="shared" ref="G37:G51" si="28">AS7</f>
        <v>31</v>
      </c>
      <c r="H37" s="224" t="str">
        <f t="shared" ref="H37:H51" si="29">AT7</f>
        <v>Ahlhorner SV</v>
      </c>
      <c r="I37" s="224" t="str">
        <f t="shared" ref="I37:I51" si="30">AU7</f>
        <v xml:space="preserve"> -</v>
      </c>
      <c r="J37" s="224" t="str">
        <f t="shared" ref="J37:J51" si="31">AV7</f>
        <v>TSV Lola</v>
      </c>
      <c r="K37" s="224"/>
      <c r="L37" s="224" t="str">
        <f t="shared" ref="L37:L51" si="32">AX7</f>
        <v>TuS Dahlbruch</v>
      </c>
      <c r="M37" s="224"/>
      <c r="N37" s="224"/>
      <c r="O37" s="224"/>
      <c r="P37" s="224"/>
      <c r="Q37" s="238"/>
      <c r="R37" s="239"/>
      <c r="S37" s="238"/>
      <c r="T37" s="238"/>
      <c r="U37" s="238"/>
      <c r="V37" s="240"/>
      <c r="W37" s="238"/>
      <c r="X37" s="238"/>
      <c r="Y37" s="238"/>
      <c r="Z37" s="240"/>
      <c r="AA37" s="238"/>
      <c r="AB37" s="241"/>
      <c r="AC37" s="241"/>
      <c r="AD37" s="241"/>
      <c r="AE37" s="241"/>
      <c r="AF37" s="241"/>
      <c r="AG37" s="241"/>
      <c r="AH37" s="225"/>
      <c r="AI37" s="225"/>
      <c r="AJ37" s="225"/>
      <c r="AK37" s="225"/>
      <c r="AL37" s="225"/>
      <c r="AM37" s="225"/>
      <c r="AN37" s="242"/>
      <c r="AO37" s="135"/>
      <c r="AP37" s="135"/>
      <c r="AQ37" s="243"/>
      <c r="AR37" s="243"/>
      <c r="AS37" s="244"/>
      <c r="AT37" s="245"/>
      <c r="AU37" s="246"/>
      <c r="AV37" s="245"/>
      <c r="AW37" s="245"/>
      <c r="AX37" s="245"/>
      <c r="AY37" s="238"/>
      <c r="AZ37" s="240"/>
      <c r="BA37" s="238"/>
      <c r="BB37" s="238"/>
      <c r="BC37" s="238"/>
      <c r="BD37" s="240"/>
      <c r="BE37" s="238"/>
      <c r="BF37" s="238"/>
      <c r="BG37" s="238"/>
      <c r="BH37" s="240"/>
      <c r="BI37" s="238"/>
      <c r="BJ37" s="241"/>
      <c r="BK37" s="241"/>
      <c r="BL37" s="241"/>
      <c r="BM37" s="241"/>
      <c r="BN37" s="241"/>
      <c r="BO37" s="241"/>
      <c r="BP37" s="225"/>
      <c r="BQ37" s="225"/>
      <c r="BR37" s="225"/>
      <c r="BS37" s="225"/>
      <c r="BT37" s="225"/>
      <c r="BU37" s="225"/>
      <c r="BV37" s="135"/>
      <c r="BW37" s="135"/>
      <c r="BX37" s="135"/>
    </row>
    <row r="38" spans="1:76" ht="15.75" hidden="1">
      <c r="A38" s="226">
        <f t="shared" si="8"/>
        <v>32</v>
      </c>
      <c r="B38" s="224">
        <f t="shared" si="24"/>
        <v>42273</v>
      </c>
      <c r="C38" s="224" t="str">
        <f t="shared" si="25"/>
        <v>männlich U16</v>
      </c>
      <c r="D38" s="133" t="s">
        <v>91</v>
      </c>
      <c r="E38" s="226">
        <f t="shared" si="26"/>
        <v>2</v>
      </c>
      <c r="F38" s="226">
        <f t="shared" si="27"/>
        <v>3</v>
      </c>
      <c r="G38" s="226">
        <f t="shared" si="28"/>
        <v>32</v>
      </c>
      <c r="H38" s="224" t="str">
        <f t="shared" si="29"/>
        <v>NLV Vaihingen</v>
      </c>
      <c r="I38" s="224" t="str">
        <f t="shared" si="30"/>
        <v xml:space="preserve"> -</v>
      </c>
      <c r="J38" s="224" t="str">
        <f t="shared" si="31"/>
        <v>Berliner Turnerschaft</v>
      </c>
      <c r="K38" s="224"/>
      <c r="L38" s="224" t="str">
        <f t="shared" si="32"/>
        <v>TSV Lola</v>
      </c>
      <c r="M38" s="224"/>
      <c r="N38" s="224"/>
      <c r="O38" s="224"/>
      <c r="P38" s="224"/>
      <c r="Q38" s="238"/>
      <c r="R38" s="239"/>
      <c r="S38" s="238"/>
      <c r="T38" s="238"/>
      <c r="U38" s="238"/>
      <c r="V38" s="240"/>
      <c r="W38" s="238"/>
      <c r="X38" s="238"/>
      <c r="Y38" s="238"/>
      <c r="Z38" s="240"/>
      <c r="AA38" s="238"/>
      <c r="AB38" s="241"/>
      <c r="AC38" s="241"/>
      <c r="AD38" s="241"/>
      <c r="AE38" s="241"/>
      <c r="AF38" s="241"/>
      <c r="AG38" s="241"/>
      <c r="AH38" s="225"/>
      <c r="AI38" s="225"/>
      <c r="AJ38" s="225"/>
      <c r="AK38" s="225"/>
      <c r="AL38" s="225"/>
      <c r="AM38" s="225"/>
      <c r="AN38" s="242"/>
      <c r="AO38" s="135"/>
      <c r="AP38" s="135"/>
      <c r="AQ38" s="243"/>
      <c r="AR38" s="243"/>
      <c r="AS38" s="244"/>
      <c r="AT38" s="245"/>
      <c r="AU38" s="246"/>
      <c r="AV38" s="245"/>
      <c r="AW38" s="245"/>
      <c r="AX38" s="245"/>
      <c r="AY38" s="238"/>
      <c r="AZ38" s="240"/>
      <c r="BA38" s="238"/>
      <c r="BB38" s="238"/>
      <c r="BC38" s="238"/>
      <c r="BD38" s="240"/>
      <c r="BE38" s="238"/>
      <c r="BF38" s="238"/>
      <c r="BG38" s="238"/>
      <c r="BH38" s="240"/>
      <c r="BI38" s="238"/>
      <c r="BJ38" s="241"/>
      <c r="BK38" s="241"/>
      <c r="BL38" s="241"/>
      <c r="BM38" s="241"/>
      <c r="BN38" s="241"/>
      <c r="BO38" s="241"/>
      <c r="BP38" s="225"/>
      <c r="BQ38" s="225"/>
      <c r="BR38" s="225"/>
      <c r="BS38" s="225"/>
      <c r="BT38" s="225"/>
      <c r="BU38" s="225"/>
      <c r="BV38" s="135"/>
      <c r="BW38" s="135"/>
      <c r="BX38" s="135"/>
    </row>
    <row r="39" spans="1:76" ht="15.75" hidden="1">
      <c r="A39" s="226">
        <f t="shared" si="8"/>
        <v>33</v>
      </c>
      <c r="B39" s="224">
        <f t="shared" si="24"/>
        <v>42273</v>
      </c>
      <c r="C39" s="224" t="str">
        <f t="shared" si="25"/>
        <v>männlich U16</v>
      </c>
      <c r="D39" s="133" t="s">
        <v>91</v>
      </c>
      <c r="E39" s="226">
        <f t="shared" si="26"/>
        <v>3</v>
      </c>
      <c r="F39" s="226">
        <f t="shared" si="27"/>
        <v>3</v>
      </c>
      <c r="G39" s="226">
        <f t="shared" si="28"/>
        <v>33</v>
      </c>
      <c r="H39" s="224" t="str">
        <f t="shared" si="29"/>
        <v>TB Oppau</v>
      </c>
      <c r="I39" s="224" t="str">
        <f t="shared" si="30"/>
        <v xml:space="preserve"> - </v>
      </c>
      <c r="J39" s="224" t="str">
        <f t="shared" si="31"/>
        <v>TuS Dahlbruch</v>
      </c>
      <c r="K39" s="224"/>
      <c r="L39" s="224" t="str">
        <f t="shared" si="32"/>
        <v>NLV Vaihingen</v>
      </c>
      <c r="M39" s="224"/>
      <c r="N39" s="224"/>
      <c r="O39" s="224"/>
      <c r="P39" s="224"/>
      <c r="Q39" s="238"/>
      <c r="R39" s="239"/>
      <c r="S39" s="238"/>
      <c r="T39" s="238"/>
      <c r="U39" s="238"/>
      <c r="V39" s="240"/>
      <c r="W39" s="238"/>
      <c r="X39" s="238"/>
      <c r="Y39" s="238"/>
      <c r="Z39" s="240"/>
      <c r="AA39" s="238"/>
      <c r="AB39" s="241"/>
      <c r="AC39" s="241"/>
      <c r="AD39" s="241"/>
      <c r="AE39" s="241"/>
      <c r="AF39" s="241"/>
      <c r="AG39" s="241"/>
      <c r="AH39" s="225"/>
      <c r="AI39" s="225"/>
      <c r="AJ39" s="225"/>
      <c r="AK39" s="225"/>
      <c r="AL39" s="225"/>
      <c r="AM39" s="225"/>
      <c r="AN39" s="242"/>
      <c r="AO39" s="135"/>
      <c r="AP39" s="135"/>
      <c r="AQ39" s="243"/>
      <c r="AR39" s="243"/>
      <c r="AS39" s="244"/>
      <c r="AT39" s="245"/>
      <c r="AU39" s="246"/>
      <c r="AV39" s="245"/>
      <c r="AW39" s="245"/>
      <c r="AX39" s="245"/>
      <c r="AY39" s="238"/>
      <c r="AZ39" s="240"/>
      <c r="BA39" s="238"/>
      <c r="BB39" s="238"/>
      <c r="BC39" s="238"/>
      <c r="BD39" s="240"/>
      <c r="BE39" s="238"/>
      <c r="BF39" s="238"/>
      <c r="BG39" s="238"/>
      <c r="BH39" s="240"/>
      <c r="BI39" s="238"/>
      <c r="BJ39" s="241"/>
      <c r="BK39" s="241"/>
      <c r="BL39" s="241"/>
      <c r="BM39" s="241"/>
      <c r="BN39" s="241"/>
      <c r="BO39" s="241"/>
      <c r="BP39" s="225"/>
      <c r="BQ39" s="225"/>
      <c r="BR39" s="225"/>
      <c r="BS39" s="225"/>
      <c r="BT39" s="225"/>
      <c r="BU39" s="225"/>
      <c r="BV39" s="135"/>
      <c r="BW39" s="135"/>
      <c r="BX39" s="135"/>
    </row>
    <row r="40" spans="1:76" ht="15.75" hidden="1">
      <c r="A40" s="226">
        <f t="shared" si="8"/>
        <v>34</v>
      </c>
      <c r="B40" s="224">
        <f t="shared" si="24"/>
        <v>42273</v>
      </c>
      <c r="C40" s="224" t="str">
        <f t="shared" si="25"/>
        <v>männlich U16</v>
      </c>
      <c r="D40" s="133" t="s">
        <v>91</v>
      </c>
      <c r="E40" s="226">
        <f t="shared" si="26"/>
        <v>4</v>
      </c>
      <c r="F40" s="226">
        <f t="shared" si="27"/>
        <v>3</v>
      </c>
      <c r="G40" s="226">
        <f t="shared" si="28"/>
        <v>34</v>
      </c>
      <c r="H40" s="224" t="str">
        <f t="shared" si="29"/>
        <v>Ahlhorner SV</v>
      </c>
      <c r="I40" s="224" t="str">
        <f t="shared" si="30"/>
        <v xml:space="preserve"> -</v>
      </c>
      <c r="J40" s="224" t="str">
        <f t="shared" si="31"/>
        <v>Berliner Turnerschaft</v>
      </c>
      <c r="K40" s="224"/>
      <c r="L40" s="224" t="str">
        <f t="shared" si="32"/>
        <v>TB Oppau</v>
      </c>
      <c r="M40" s="224"/>
      <c r="N40" s="224"/>
      <c r="O40" s="224"/>
      <c r="P40" s="224"/>
      <c r="Q40" s="238"/>
      <c r="R40" s="239"/>
      <c r="S40" s="238"/>
      <c r="T40" s="238"/>
      <c r="U40" s="238"/>
      <c r="V40" s="240"/>
      <c r="W40" s="238"/>
      <c r="X40" s="238"/>
      <c r="Y40" s="238"/>
      <c r="Z40" s="240"/>
      <c r="AA40" s="238"/>
      <c r="AB40" s="241"/>
      <c r="AC40" s="241"/>
      <c r="AD40" s="241"/>
      <c r="AE40" s="241"/>
      <c r="AF40" s="241"/>
      <c r="AG40" s="241"/>
      <c r="AH40" s="225"/>
      <c r="AI40" s="225"/>
      <c r="AJ40" s="225"/>
      <c r="AK40" s="225"/>
      <c r="AL40" s="225"/>
      <c r="AM40" s="225"/>
      <c r="AN40" s="242"/>
      <c r="AO40" s="135"/>
      <c r="AP40" s="135"/>
      <c r="AQ40" s="243"/>
      <c r="AR40" s="243"/>
      <c r="AS40" s="244"/>
      <c r="AT40" s="245"/>
      <c r="AU40" s="246"/>
      <c r="AV40" s="245"/>
      <c r="AW40" s="245"/>
      <c r="AX40" s="245"/>
      <c r="AY40" s="238"/>
      <c r="AZ40" s="240"/>
      <c r="BA40" s="238"/>
      <c r="BB40" s="238"/>
      <c r="BC40" s="238"/>
      <c r="BD40" s="240"/>
      <c r="BE40" s="238"/>
      <c r="BF40" s="238"/>
      <c r="BG40" s="238"/>
      <c r="BH40" s="240"/>
      <c r="BI40" s="238"/>
      <c r="BJ40" s="241"/>
      <c r="BK40" s="241"/>
      <c r="BL40" s="241"/>
      <c r="BM40" s="241"/>
      <c r="BN40" s="241"/>
      <c r="BO40" s="241"/>
      <c r="BP40" s="225"/>
      <c r="BQ40" s="225"/>
      <c r="BR40" s="225"/>
      <c r="BS40" s="225"/>
      <c r="BT40" s="225"/>
      <c r="BU40" s="225"/>
      <c r="BV40" s="135"/>
      <c r="BW40" s="135"/>
      <c r="BX40" s="135"/>
    </row>
    <row r="41" spans="1:76" ht="15.75" hidden="1">
      <c r="A41" s="226">
        <f t="shared" si="8"/>
        <v>35</v>
      </c>
      <c r="B41" s="224">
        <f t="shared" si="24"/>
        <v>42273</v>
      </c>
      <c r="C41" s="224" t="str">
        <f t="shared" si="25"/>
        <v>männlich U16</v>
      </c>
      <c r="D41" s="133" t="s">
        <v>91</v>
      </c>
      <c r="E41" s="226">
        <f t="shared" si="26"/>
        <v>5</v>
      </c>
      <c r="F41" s="226">
        <f t="shared" si="27"/>
        <v>3</v>
      </c>
      <c r="G41" s="226">
        <f t="shared" si="28"/>
        <v>35</v>
      </c>
      <c r="H41" s="224" t="str">
        <f t="shared" si="29"/>
        <v>NLV Vaihingen</v>
      </c>
      <c r="I41" s="224" t="str">
        <f t="shared" si="30"/>
        <v xml:space="preserve"> -</v>
      </c>
      <c r="J41" s="224" t="str">
        <f t="shared" si="31"/>
        <v>TuS Dahlbruch</v>
      </c>
      <c r="K41" s="224"/>
      <c r="L41" s="224" t="str">
        <f t="shared" si="32"/>
        <v>Ahlhorner SV</v>
      </c>
      <c r="M41" s="224"/>
      <c r="N41" s="224"/>
      <c r="O41" s="224"/>
      <c r="P41" s="224"/>
      <c r="Q41" s="238"/>
      <c r="R41" s="239"/>
      <c r="S41" s="238"/>
      <c r="T41" s="238"/>
      <c r="U41" s="238"/>
      <c r="V41" s="240"/>
      <c r="W41" s="238"/>
      <c r="X41" s="238"/>
      <c r="Y41" s="238"/>
      <c r="Z41" s="240"/>
      <c r="AA41" s="238"/>
      <c r="AB41" s="241"/>
      <c r="AC41" s="241"/>
      <c r="AD41" s="241"/>
      <c r="AE41" s="241"/>
      <c r="AF41" s="241"/>
      <c r="AG41" s="241"/>
      <c r="AH41" s="225"/>
      <c r="AI41" s="225"/>
      <c r="AJ41" s="225"/>
      <c r="AK41" s="225"/>
      <c r="AL41" s="225"/>
      <c r="AM41" s="225"/>
      <c r="AN41" s="242"/>
      <c r="AO41" s="135"/>
      <c r="AP41" s="135"/>
      <c r="AQ41" s="243"/>
      <c r="AR41" s="243"/>
      <c r="AS41" s="244"/>
      <c r="AT41" s="245"/>
      <c r="AU41" s="246"/>
      <c r="AV41" s="245"/>
      <c r="AW41" s="245"/>
      <c r="AX41" s="245"/>
      <c r="AY41" s="238"/>
      <c r="AZ41" s="240"/>
      <c r="BA41" s="238"/>
      <c r="BB41" s="238"/>
      <c r="BC41" s="238"/>
      <c r="BD41" s="240"/>
      <c r="BE41" s="238"/>
      <c r="BF41" s="238"/>
      <c r="BG41" s="238"/>
      <c r="BH41" s="240"/>
      <c r="BI41" s="238"/>
      <c r="BJ41" s="241"/>
      <c r="BK41" s="241"/>
      <c r="BL41" s="241"/>
      <c r="BM41" s="241"/>
      <c r="BN41" s="241"/>
      <c r="BO41" s="241"/>
      <c r="BP41" s="225"/>
      <c r="BQ41" s="225"/>
      <c r="BR41" s="225"/>
      <c r="BS41" s="225"/>
      <c r="BT41" s="225"/>
      <c r="BU41" s="225"/>
      <c r="BV41" s="135"/>
      <c r="BW41" s="135"/>
      <c r="BX41" s="135"/>
    </row>
    <row r="42" spans="1:76" ht="15.75" hidden="1">
      <c r="A42" s="226">
        <f t="shared" si="8"/>
        <v>36</v>
      </c>
      <c r="B42" s="224">
        <f t="shared" si="24"/>
        <v>42273</v>
      </c>
      <c r="C42" s="224" t="str">
        <f t="shared" si="25"/>
        <v>männlich U16</v>
      </c>
      <c r="D42" s="133" t="s">
        <v>91</v>
      </c>
      <c r="E42" s="226">
        <f t="shared" si="26"/>
        <v>6</v>
      </c>
      <c r="F42" s="226">
        <f t="shared" si="27"/>
        <v>3</v>
      </c>
      <c r="G42" s="226">
        <f t="shared" si="28"/>
        <v>36</v>
      </c>
      <c r="H42" s="224" t="str">
        <f t="shared" si="29"/>
        <v>TB Oppau</v>
      </c>
      <c r="I42" s="224" t="str">
        <f t="shared" si="30"/>
        <v xml:space="preserve"> - </v>
      </c>
      <c r="J42" s="224" t="str">
        <f t="shared" si="31"/>
        <v>TSV Lola</v>
      </c>
      <c r="K42" s="224"/>
      <c r="L42" s="224" t="str">
        <f t="shared" si="32"/>
        <v>Berliner Turnerschaft</v>
      </c>
      <c r="M42" s="224"/>
      <c r="N42" s="224"/>
      <c r="O42" s="224"/>
      <c r="P42" s="224"/>
      <c r="Q42" s="238"/>
      <c r="R42" s="239"/>
      <c r="S42" s="238"/>
      <c r="T42" s="238"/>
      <c r="U42" s="238"/>
      <c r="V42" s="240"/>
      <c r="W42" s="238"/>
      <c r="X42" s="238"/>
      <c r="Y42" s="238"/>
      <c r="Z42" s="240"/>
      <c r="AA42" s="238"/>
      <c r="AB42" s="241"/>
      <c r="AC42" s="241"/>
      <c r="AD42" s="241"/>
      <c r="AE42" s="241"/>
      <c r="AF42" s="241"/>
      <c r="AG42" s="241"/>
      <c r="AH42" s="225"/>
      <c r="AI42" s="225"/>
      <c r="AJ42" s="225"/>
      <c r="AK42" s="225"/>
      <c r="AL42" s="225"/>
      <c r="AM42" s="225"/>
      <c r="AN42" s="242"/>
      <c r="AO42" s="135"/>
      <c r="AP42" s="135"/>
      <c r="AQ42" s="243"/>
      <c r="AR42" s="243"/>
      <c r="AS42" s="244"/>
      <c r="AT42" s="245"/>
      <c r="AU42" s="246"/>
      <c r="AV42" s="245"/>
      <c r="AW42" s="245"/>
      <c r="AX42" s="245"/>
      <c r="AY42" s="238"/>
      <c r="AZ42" s="240"/>
      <c r="BA42" s="238"/>
      <c r="BB42" s="238"/>
      <c r="BC42" s="238"/>
      <c r="BD42" s="240"/>
      <c r="BE42" s="238"/>
      <c r="BF42" s="238"/>
      <c r="BG42" s="238"/>
      <c r="BH42" s="240"/>
      <c r="BI42" s="238"/>
      <c r="BJ42" s="241"/>
      <c r="BK42" s="241"/>
      <c r="BL42" s="241"/>
      <c r="BM42" s="241"/>
      <c r="BN42" s="241"/>
      <c r="BO42" s="241"/>
      <c r="BP42" s="225"/>
      <c r="BQ42" s="225"/>
      <c r="BR42" s="225"/>
      <c r="BS42" s="225"/>
      <c r="BT42" s="225"/>
      <c r="BU42" s="225"/>
      <c r="BV42" s="135"/>
      <c r="BW42" s="135"/>
      <c r="BX42" s="135"/>
    </row>
    <row r="43" spans="1:76" ht="15.75" hidden="1">
      <c r="A43" s="226">
        <f t="shared" si="8"/>
        <v>37</v>
      </c>
      <c r="B43" s="224">
        <f t="shared" si="24"/>
        <v>42273</v>
      </c>
      <c r="C43" s="224" t="str">
        <f t="shared" si="25"/>
        <v>männlich U16</v>
      </c>
      <c r="D43" s="133" t="s">
        <v>91</v>
      </c>
      <c r="E43" s="226">
        <f t="shared" si="26"/>
        <v>7</v>
      </c>
      <c r="F43" s="226">
        <f t="shared" si="27"/>
        <v>3</v>
      </c>
      <c r="G43" s="226">
        <f t="shared" si="28"/>
        <v>37</v>
      </c>
      <c r="H43" s="224" t="str">
        <f t="shared" si="29"/>
        <v>Ahlhorner SV</v>
      </c>
      <c r="I43" s="224" t="str">
        <f t="shared" si="30"/>
        <v xml:space="preserve"> -</v>
      </c>
      <c r="J43" s="224" t="str">
        <f t="shared" si="31"/>
        <v>TuS Dahlbruch</v>
      </c>
      <c r="K43" s="224"/>
      <c r="L43" s="224" t="str">
        <f t="shared" si="32"/>
        <v>TB Oppau</v>
      </c>
      <c r="M43" s="224"/>
      <c r="N43" s="224"/>
      <c r="O43" s="224"/>
      <c r="P43" s="224"/>
      <c r="Q43" s="238"/>
      <c r="R43" s="239"/>
      <c r="S43" s="238"/>
      <c r="T43" s="238"/>
      <c r="U43" s="238"/>
      <c r="V43" s="240"/>
      <c r="W43" s="238"/>
      <c r="X43" s="238"/>
      <c r="Y43" s="238"/>
      <c r="Z43" s="240"/>
      <c r="AA43" s="238"/>
      <c r="AB43" s="241"/>
      <c r="AC43" s="241"/>
      <c r="AD43" s="241"/>
      <c r="AE43" s="241"/>
      <c r="AF43" s="241"/>
      <c r="AG43" s="241"/>
      <c r="AH43" s="225"/>
      <c r="AI43" s="225"/>
      <c r="AJ43" s="225"/>
      <c r="AK43" s="225"/>
      <c r="AL43" s="225"/>
      <c r="AM43" s="225"/>
      <c r="AN43" s="242"/>
      <c r="AO43" s="135"/>
      <c r="AP43" s="135"/>
      <c r="AQ43" s="243"/>
      <c r="AR43" s="243"/>
      <c r="AS43" s="244"/>
      <c r="AT43" s="245"/>
      <c r="AU43" s="246"/>
      <c r="AV43" s="245"/>
      <c r="AW43" s="245"/>
      <c r="AX43" s="245"/>
      <c r="AY43" s="238"/>
      <c r="AZ43" s="240"/>
      <c r="BA43" s="238"/>
      <c r="BB43" s="238"/>
      <c r="BC43" s="238"/>
      <c r="BD43" s="240"/>
      <c r="BE43" s="238"/>
      <c r="BF43" s="238"/>
      <c r="BG43" s="238"/>
      <c r="BH43" s="240"/>
      <c r="BI43" s="238"/>
      <c r="BJ43" s="241"/>
      <c r="BK43" s="241"/>
      <c r="BL43" s="241"/>
      <c r="BM43" s="241"/>
      <c r="BN43" s="241"/>
      <c r="BO43" s="241"/>
      <c r="BP43" s="225"/>
      <c r="BQ43" s="225"/>
      <c r="BR43" s="225"/>
      <c r="BS43" s="225"/>
      <c r="BT43" s="225"/>
      <c r="BU43" s="225"/>
      <c r="BV43" s="135"/>
      <c r="BW43" s="135"/>
      <c r="BX43" s="135"/>
    </row>
    <row r="44" spans="1:76" ht="15.75" hidden="1">
      <c r="A44" s="226">
        <f t="shared" si="8"/>
        <v>38</v>
      </c>
      <c r="B44" s="224">
        <f t="shared" si="24"/>
        <v>42273</v>
      </c>
      <c r="C44" s="224" t="str">
        <f t="shared" si="25"/>
        <v>männlich U16</v>
      </c>
      <c r="D44" s="133" t="s">
        <v>91</v>
      </c>
      <c r="E44" s="226">
        <f t="shared" si="26"/>
        <v>8</v>
      </c>
      <c r="F44" s="226">
        <f t="shared" si="27"/>
        <v>3</v>
      </c>
      <c r="G44" s="226">
        <f t="shared" si="28"/>
        <v>38</v>
      </c>
      <c r="H44" s="224" t="str">
        <f t="shared" si="29"/>
        <v>NLV Vaihingen</v>
      </c>
      <c r="I44" s="224" t="str">
        <f t="shared" si="30"/>
        <v xml:space="preserve"> -</v>
      </c>
      <c r="J44" s="224" t="str">
        <f t="shared" si="31"/>
        <v>TSV Lola</v>
      </c>
      <c r="K44" s="224"/>
      <c r="L44" s="224" t="str">
        <f t="shared" si="32"/>
        <v>TuS Dahlbruch</v>
      </c>
      <c r="M44" s="224"/>
      <c r="N44" s="224"/>
      <c r="O44" s="224"/>
      <c r="P44" s="224"/>
      <c r="Q44" s="238"/>
      <c r="R44" s="239"/>
      <c r="S44" s="238"/>
      <c r="T44" s="238"/>
      <c r="U44" s="238"/>
      <c r="V44" s="240"/>
      <c r="W44" s="238"/>
      <c r="X44" s="238"/>
      <c r="Y44" s="238"/>
      <c r="Z44" s="240"/>
      <c r="AA44" s="238"/>
      <c r="AB44" s="241"/>
      <c r="AC44" s="241"/>
      <c r="AD44" s="241"/>
      <c r="AE44" s="241"/>
      <c r="AF44" s="241"/>
      <c r="AG44" s="241"/>
      <c r="AH44" s="225"/>
      <c r="AI44" s="225"/>
      <c r="AJ44" s="225"/>
      <c r="AK44" s="225"/>
      <c r="AL44" s="225"/>
      <c r="AM44" s="225"/>
      <c r="AN44" s="242"/>
      <c r="AO44" s="135"/>
      <c r="AP44" s="135"/>
      <c r="AQ44" s="243"/>
      <c r="AR44" s="243"/>
      <c r="AS44" s="244"/>
      <c r="AT44" s="245"/>
      <c r="AU44" s="246"/>
      <c r="AV44" s="245"/>
      <c r="AW44" s="245"/>
      <c r="AX44" s="245"/>
      <c r="AY44" s="238"/>
      <c r="AZ44" s="240"/>
      <c r="BA44" s="238"/>
      <c r="BB44" s="238"/>
      <c r="BC44" s="238"/>
      <c r="BD44" s="240"/>
      <c r="BE44" s="238"/>
      <c r="BF44" s="238"/>
      <c r="BG44" s="238"/>
      <c r="BH44" s="240"/>
      <c r="BI44" s="238"/>
      <c r="BJ44" s="241"/>
      <c r="BK44" s="241"/>
      <c r="BL44" s="241"/>
      <c r="BM44" s="241"/>
      <c r="BN44" s="241"/>
      <c r="BO44" s="241"/>
      <c r="BP44" s="225"/>
      <c r="BQ44" s="225"/>
      <c r="BR44" s="225"/>
      <c r="BS44" s="225"/>
      <c r="BT44" s="225"/>
      <c r="BU44" s="225"/>
      <c r="BV44" s="135"/>
      <c r="BW44" s="135"/>
      <c r="BX44" s="135"/>
    </row>
    <row r="45" spans="1:76" ht="15.75" hidden="1">
      <c r="A45" s="226">
        <f t="shared" si="8"/>
        <v>39</v>
      </c>
      <c r="B45" s="224">
        <f t="shared" si="24"/>
        <v>42273</v>
      </c>
      <c r="C45" s="224" t="str">
        <f t="shared" si="25"/>
        <v>männlich U16</v>
      </c>
      <c r="D45" s="133" t="s">
        <v>91</v>
      </c>
      <c r="E45" s="226">
        <f t="shared" si="26"/>
        <v>9</v>
      </c>
      <c r="F45" s="226">
        <f t="shared" si="27"/>
        <v>3</v>
      </c>
      <c r="G45" s="226">
        <f t="shared" si="28"/>
        <v>39</v>
      </c>
      <c r="H45" s="224" t="str">
        <f t="shared" si="29"/>
        <v>TB Oppau</v>
      </c>
      <c r="I45" s="224" t="str">
        <f t="shared" si="30"/>
        <v xml:space="preserve"> - </v>
      </c>
      <c r="J45" s="224" t="str">
        <f t="shared" si="31"/>
        <v>Berliner Turnerschaft</v>
      </c>
      <c r="K45" s="224"/>
      <c r="L45" s="224" t="str">
        <f t="shared" si="32"/>
        <v>TSV Lola</v>
      </c>
      <c r="M45" s="224"/>
      <c r="N45" s="224"/>
      <c r="O45" s="224"/>
      <c r="P45" s="224"/>
      <c r="Q45" s="238"/>
      <c r="R45" s="239"/>
      <c r="S45" s="238"/>
      <c r="T45" s="238"/>
      <c r="U45" s="238"/>
      <c r="V45" s="240"/>
      <c r="W45" s="238"/>
      <c r="X45" s="238"/>
      <c r="Y45" s="238"/>
      <c r="Z45" s="240"/>
      <c r="AA45" s="238"/>
      <c r="AB45" s="241"/>
      <c r="AC45" s="241"/>
      <c r="AD45" s="241"/>
      <c r="AE45" s="241"/>
      <c r="AF45" s="241"/>
      <c r="AG45" s="241"/>
      <c r="AH45" s="225"/>
      <c r="AI45" s="225"/>
      <c r="AJ45" s="225"/>
      <c r="AK45" s="225"/>
      <c r="AL45" s="225"/>
      <c r="AM45" s="225"/>
      <c r="AN45" s="242"/>
      <c r="AO45" s="135"/>
      <c r="AP45" s="135"/>
      <c r="AQ45" s="243"/>
      <c r="AR45" s="243"/>
      <c r="AS45" s="244"/>
      <c r="AT45" s="245"/>
      <c r="AU45" s="246"/>
      <c r="AV45" s="245"/>
      <c r="AW45" s="245"/>
      <c r="AX45" s="245"/>
      <c r="AY45" s="238"/>
      <c r="AZ45" s="240"/>
      <c r="BA45" s="238"/>
      <c r="BB45" s="238"/>
      <c r="BC45" s="238"/>
      <c r="BD45" s="240"/>
      <c r="BE45" s="238"/>
      <c r="BF45" s="238"/>
      <c r="BG45" s="238"/>
      <c r="BH45" s="240"/>
      <c r="BI45" s="238"/>
      <c r="BJ45" s="241"/>
      <c r="BK45" s="241"/>
      <c r="BL45" s="241"/>
      <c r="BM45" s="241"/>
      <c r="BN45" s="241"/>
      <c r="BO45" s="241"/>
      <c r="BP45" s="225"/>
      <c r="BQ45" s="225"/>
      <c r="BR45" s="225"/>
      <c r="BS45" s="225"/>
      <c r="BT45" s="225"/>
      <c r="BU45" s="225"/>
      <c r="BV45" s="135"/>
      <c r="BW45" s="135"/>
      <c r="BX45" s="135"/>
    </row>
    <row r="46" spans="1:76" ht="15.75" hidden="1">
      <c r="A46" s="226">
        <f t="shared" si="8"/>
        <v>40</v>
      </c>
      <c r="B46" s="224">
        <f t="shared" si="24"/>
        <v>42273</v>
      </c>
      <c r="C46" s="224" t="str">
        <f t="shared" si="25"/>
        <v>männlich U16</v>
      </c>
      <c r="D46" s="133" t="s">
        <v>91</v>
      </c>
      <c r="E46" s="226">
        <f t="shared" si="26"/>
        <v>10</v>
      </c>
      <c r="F46" s="226">
        <f t="shared" si="27"/>
        <v>3</v>
      </c>
      <c r="G46" s="226">
        <f t="shared" si="28"/>
        <v>40</v>
      </c>
      <c r="H46" s="224" t="str">
        <f t="shared" si="29"/>
        <v>Ahlhorner SV</v>
      </c>
      <c r="I46" s="224" t="str">
        <f t="shared" si="30"/>
        <v xml:space="preserve"> -</v>
      </c>
      <c r="J46" s="224" t="str">
        <f t="shared" si="31"/>
        <v>NLV Vaihingen</v>
      </c>
      <c r="K46" s="224"/>
      <c r="L46" s="224" t="str">
        <f t="shared" si="32"/>
        <v>TB Oppau</v>
      </c>
      <c r="M46" s="224"/>
      <c r="N46" s="224"/>
      <c r="O46" s="224"/>
      <c r="P46" s="224"/>
      <c r="Q46" s="238"/>
      <c r="R46" s="239"/>
      <c r="S46" s="238"/>
      <c r="T46" s="238"/>
      <c r="U46" s="238"/>
      <c r="V46" s="240"/>
      <c r="W46" s="238"/>
      <c r="X46" s="238"/>
      <c r="Y46" s="238"/>
      <c r="Z46" s="240"/>
      <c r="AA46" s="238"/>
      <c r="AB46" s="241"/>
      <c r="AC46" s="241"/>
      <c r="AD46" s="241"/>
      <c r="AE46" s="241"/>
      <c r="AF46" s="241"/>
      <c r="AG46" s="241"/>
      <c r="AH46" s="225"/>
      <c r="AI46" s="225"/>
      <c r="AJ46" s="225"/>
      <c r="AK46" s="225"/>
      <c r="AL46" s="225"/>
      <c r="AM46" s="225"/>
      <c r="AN46" s="242"/>
      <c r="AO46" s="135"/>
      <c r="AP46" s="135"/>
      <c r="AQ46" s="243"/>
      <c r="AR46" s="243"/>
      <c r="AS46" s="244"/>
      <c r="AT46" s="245"/>
      <c r="AU46" s="246"/>
      <c r="AV46" s="245"/>
      <c r="AW46" s="245"/>
      <c r="AX46" s="245"/>
      <c r="AY46" s="238"/>
      <c r="AZ46" s="240"/>
      <c r="BA46" s="238"/>
      <c r="BB46" s="238"/>
      <c r="BC46" s="238"/>
      <c r="BD46" s="240"/>
      <c r="BE46" s="238"/>
      <c r="BF46" s="238"/>
      <c r="BG46" s="238"/>
      <c r="BH46" s="240"/>
      <c r="BI46" s="238"/>
      <c r="BJ46" s="241"/>
      <c r="BK46" s="241"/>
      <c r="BL46" s="241"/>
      <c r="BM46" s="241"/>
      <c r="BN46" s="241"/>
      <c r="BO46" s="241"/>
      <c r="BP46" s="225"/>
      <c r="BQ46" s="225"/>
      <c r="BR46" s="225"/>
      <c r="BS46" s="225"/>
      <c r="BT46" s="225"/>
      <c r="BU46" s="225"/>
      <c r="BV46" s="135"/>
      <c r="BW46" s="135"/>
      <c r="BX46" s="135"/>
    </row>
    <row r="47" spans="1:76" ht="15.75" hidden="1">
      <c r="A47" s="226">
        <f t="shared" si="8"/>
        <v>41</v>
      </c>
      <c r="B47" s="224">
        <f t="shared" si="24"/>
        <v>42273</v>
      </c>
      <c r="C47" s="224" t="str">
        <f t="shared" si="25"/>
        <v>männlich U16</v>
      </c>
      <c r="D47" s="133" t="s">
        <v>91</v>
      </c>
      <c r="E47" s="226">
        <f t="shared" si="26"/>
        <v>11</v>
      </c>
      <c r="F47" s="226">
        <f t="shared" si="27"/>
        <v>3</v>
      </c>
      <c r="G47" s="226">
        <f t="shared" si="28"/>
        <v>41</v>
      </c>
      <c r="H47" s="224" t="str">
        <f t="shared" si="29"/>
        <v>TSV Lola</v>
      </c>
      <c r="I47" s="224" t="str">
        <f t="shared" si="30"/>
        <v xml:space="preserve"> -</v>
      </c>
      <c r="J47" s="224" t="str">
        <f t="shared" si="31"/>
        <v>TuS Dahlbruch</v>
      </c>
      <c r="K47" s="224"/>
      <c r="L47" s="224" t="str">
        <f t="shared" si="32"/>
        <v>Berliner Turnerschaft</v>
      </c>
      <c r="M47" s="224"/>
      <c r="N47" s="224"/>
      <c r="O47" s="224"/>
      <c r="P47" s="224"/>
      <c r="Q47" s="238"/>
      <c r="R47" s="239"/>
      <c r="S47" s="238"/>
      <c r="T47" s="238"/>
      <c r="U47" s="238"/>
      <c r="V47" s="240"/>
      <c r="W47" s="238"/>
      <c r="X47" s="238"/>
      <c r="Y47" s="238"/>
      <c r="Z47" s="240"/>
      <c r="AA47" s="238"/>
      <c r="AB47" s="241"/>
      <c r="AC47" s="241"/>
      <c r="AD47" s="241"/>
      <c r="AE47" s="241"/>
      <c r="AF47" s="241"/>
      <c r="AG47" s="241"/>
      <c r="AH47" s="225"/>
      <c r="AI47" s="225"/>
      <c r="AJ47" s="225"/>
      <c r="AK47" s="225"/>
      <c r="AL47" s="225"/>
      <c r="AM47" s="225"/>
      <c r="AN47" s="242"/>
      <c r="AO47" s="135"/>
      <c r="AP47" s="135"/>
      <c r="AQ47" s="243"/>
      <c r="AR47" s="243"/>
      <c r="AS47" s="244"/>
      <c r="AT47" s="245"/>
      <c r="AU47" s="246"/>
      <c r="AV47" s="245"/>
      <c r="AW47" s="245"/>
      <c r="AX47" s="245"/>
      <c r="AY47" s="238"/>
      <c r="AZ47" s="240"/>
      <c r="BA47" s="238"/>
      <c r="BB47" s="238"/>
      <c r="BC47" s="238"/>
      <c r="BD47" s="240"/>
      <c r="BE47" s="238"/>
      <c r="BF47" s="238"/>
      <c r="BG47" s="238"/>
      <c r="BH47" s="240"/>
      <c r="BI47" s="238"/>
      <c r="BJ47" s="241"/>
      <c r="BK47" s="241"/>
      <c r="BL47" s="241"/>
      <c r="BM47" s="241"/>
      <c r="BN47" s="241"/>
      <c r="BO47" s="241"/>
      <c r="BP47" s="225"/>
      <c r="BQ47" s="225"/>
      <c r="BR47" s="225"/>
      <c r="BS47" s="225"/>
      <c r="BT47" s="225"/>
      <c r="BU47" s="225"/>
      <c r="BV47" s="135"/>
      <c r="BW47" s="135"/>
      <c r="BX47" s="135"/>
    </row>
    <row r="48" spans="1:76" ht="15.75" hidden="1">
      <c r="A48" s="226">
        <f t="shared" si="8"/>
        <v>42</v>
      </c>
      <c r="B48" s="224">
        <f t="shared" si="24"/>
        <v>42273</v>
      </c>
      <c r="C48" s="224" t="str">
        <f t="shared" si="25"/>
        <v>männlich U16</v>
      </c>
      <c r="D48" s="133" t="s">
        <v>91</v>
      </c>
      <c r="E48" s="226">
        <f t="shared" si="26"/>
        <v>12</v>
      </c>
      <c r="F48" s="226">
        <f t="shared" si="27"/>
        <v>3</v>
      </c>
      <c r="G48" s="226">
        <f t="shared" si="28"/>
        <v>42</v>
      </c>
      <c r="H48" s="224" t="str">
        <f t="shared" si="29"/>
        <v>Ahlhorner SV</v>
      </c>
      <c r="I48" s="224" t="str">
        <f t="shared" si="30"/>
        <v xml:space="preserve"> - </v>
      </c>
      <c r="J48" s="224" t="str">
        <f t="shared" si="31"/>
        <v>TB Oppau</v>
      </c>
      <c r="K48" s="224"/>
      <c r="L48" s="224" t="str">
        <f t="shared" si="32"/>
        <v>TSV Lola</v>
      </c>
      <c r="M48" s="224"/>
      <c r="N48" s="224"/>
      <c r="O48" s="224"/>
      <c r="P48" s="224"/>
      <c r="Q48" s="238"/>
      <c r="R48" s="239"/>
      <c r="S48" s="238"/>
      <c r="T48" s="238"/>
      <c r="U48" s="238"/>
      <c r="V48" s="240"/>
      <c r="W48" s="238"/>
      <c r="X48" s="238"/>
      <c r="Y48" s="238"/>
      <c r="Z48" s="240"/>
      <c r="AA48" s="238"/>
      <c r="AB48" s="241"/>
      <c r="AC48" s="241"/>
      <c r="AD48" s="241"/>
      <c r="AE48" s="241"/>
      <c r="AF48" s="241"/>
      <c r="AG48" s="241"/>
      <c r="AH48" s="225"/>
      <c r="AI48" s="225"/>
      <c r="AJ48" s="225"/>
      <c r="AK48" s="225"/>
      <c r="AL48" s="225"/>
      <c r="AM48" s="225"/>
      <c r="AN48" s="242"/>
      <c r="AO48" s="135"/>
      <c r="AP48" s="135"/>
      <c r="AQ48" s="243"/>
      <c r="AR48" s="243"/>
      <c r="AS48" s="244"/>
      <c r="AT48" s="245"/>
      <c r="AU48" s="246"/>
      <c r="AV48" s="245"/>
      <c r="AW48" s="245"/>
      <c r="AX48" s="245"/>
      <c r="AY48" s="238"/>
      <c r="AZ48" s="240"/>
      <c r="BA48" s="238"/>
      <c r="BB48" s="238"/>
      <c r="BC48" s="238"/>
      <c r="BD48" s="240"/>
      <c r="BE48" s="238"/>
      <c r="BF48" s="238"/>
      <c r="BG48" s="238"/>
      <c r="BH48" s="240"/>
      <c r="BI48" s="238"/>
      <c r="BJ48" s="241"/>
      <c r="BK48" s="241"/>
      <c r="BL48" s="241"/>
      <c r="BM48" s="241"/>
      <c r="BN48" s="241"/>
      <c r="BO48" s="241"/>
      <c r="BP48" s="225"/>
      <c r="BQ48" s="225"/>
      <c r="BR48" s="225"/>
      <c r="BS48" s="225"/>
      <c r="BT48" s="225"/>
      <c r="BU48" s="225"/>
      <c r="BV48" s="135"/>
      <c r="BW48" s="135"/>
      <c r="BX48" s="135"/>
    </row>
    <row r="49" spans="1:76" ht="15.75" hidden="1">
      <c r="A49" s="226">
        <f t="shared" si="8"/>
        <v>43</v>
      </c>
      <c r="B49" s="224">
        <f t="shared" si="24"/>
        <v>42273</v>
      </c>
      <c r="C49" s="224" t="str">
        <f t="shared" si="25"/>
        <v>männlich U16</v>
      </c>
      <c r="D49" s="133" t="s">
        <v>91</v>
      </c>
      <c r="E49" s="226">
        <f t="shared" si="26"/>
        <v>13</v>
      </c>
      <c r="F49" s="226">
        <f t="shared" si="27"/>
        <v>3</v>
      </c>
      <c r="G49" s="226">
        <f t="shared" si="28"/>
        <v>43</v>
      </c>
      <c r="H49" s="224" t="str">
        <f t="shared" si="29"/>
        <v>Berliner Turnerschaft</v>
      </c>
      <c r="I49" s="224" t="str">
        <f t="shared" si="30"/>
        <v xml:space="preserve"> - </v>
      </c>
      <c r="J49" s="224" t="str">
        <f t="shared" si="31"/>
        <v>TuS Dahlbruch</v>
      </c>
      <c r="K49" s="224"/>
      <c r="L49" s="224" t="str">
        <f t="shared" si="32"/>
        <v>Ahlhorner SV</v>
      </c>
      <c r="M49" s="224"/>
      <c r="N49" s="224"/>
      <c r="O49" s="224"/>
      <c r="P49" s="224"/>
      <c r="Q49" s="238"/>
      <c r="R49" s="239"/>
      <c r="S49" s="238"/>
      <c r="T49" s="238"/>
      <c r="U49" s="238"/>
      <c r="V49" s="240"/>
      <c r="W49" s="238"/>
      <c r="X49" s="238"/>
      <c r="Y49" s="238"/>
      <c r="Z49" s="240"/>
      <c r="AA49" s="238"/>
      <c r="AB49" s="241"/>
      <c r="AC49" s="241"/>
      <c r="AD49" s="241"/>
      <c r="AE49" s="241"/>
      <c r="AF49" s="241"/>
      <c r="AG49" s="241"/>
      <c r="AH49" s="225"/>
      <c r="AI49" s="225"/>
      <c r="AJ49" s="225"/>
      <c r="AK49" s="225"/>
      <c r="AL49" s="225"/>
      <c r="AM49" s="225"/>
      <c r="AN49" s="242"/>
      <c r="AO49" s="135"/>
      <c r="AP49" s="135"/>
      <c r="AQ49" s="243"/>
      <c r="AR49" s="243"/>
      <c r="AS49" s="244"/>
      <c r="AT49" s="245"/>
      <c r="AU49" s="246"/>
      <c r="AV49" s="245"/>
      <c r="AW49" s="245"/>
      <c r="AX49" s="245"/>
      <c r="AY49" s="238"/>
      <c r="AZ49" s="240"/>
      <c r="BA49" s="238"/>
      <c r="BB49" s="238"/>
      <c r="BC49" s="238"/>
      <c r="BD49" s="240"/>
      <c r="BE49" s="238"/>
      <c r="BF49" s="238"/>
      <c r="BG49" s="238"/>
      <c r="BH49" s="240"/>
      <c r="BI49" s="238"/>
      <c r="BJ49" s="241"/>
      <c r="BK49" s="241"/>
      <c r="BL49" s="241"/>
      <c r="BM49" s="241"/>
      <c r="BN49" s="241"/>
      <c r="BO49" s="241"/>
      <c r="BP49" s="225"/>
      <c r="BQ49" s="225"/>
      <c r="BR49" s="225"/>
      <c r="BS49" s="225"/>
      <c r="BT49" s="225"/>
      <c r="BU49" s="225"/>
      <c r="BV49" s="135"/>
      <c r="BW49" s="135"/>
      <c r="BX49" s="135"/>
    </row>
    <row r="50" spans="1:76" ht="15.75" hidden="1">
      <c r="A50" s="226">
        <f t="shared" si="8"/>
        <v>44</v>
      </c>
      <c r="B50" s="224">
        <f t="shared" si="24"/>
        <v>42273</v>
      </c>
      <c r="C50" s="224" t="str">
        <f t="shared" si="25"/>
        <v>männlich U16</v>
      </c>
      <c r="D50" s="133" t="s">
        <v>91</v>
      </c>
      <c r="E50" s="226">
        <f t="shared" si="26"/>
        <v>14</v>
      </c>
      <c r="F50" s="226">
        <f t="shared" si="27"/>
        <v>3</v>
      </c>
      <c r="G50" s="226">
        <f t="shared" si="28"/>
        <v>44</v>
      </c>
      <c r="H50" s="224" t="str">
        <f t="shared" si="29"/>
        <v>NLV Vaihingen</v>
      </c>
      <c r="I50" s="224" t="str">
        <f t="shared" si="30"/>
        <v xml:space="preserve"> -</v>
      </c>
      <c r="J50" s="224" t="str">
        <f t="shared" si="31"/>
        <v>TB Oppau</v>
      </c>
      <c r="K50" s="224"/>
      <c r="L50" s="224" t="str">
        <f t="shared" si="32"/>
        <v>TuS Dahlbruch</v>
      </c>
      <c r="M50" s="224"/>
      <c r="N50" s="224"/>
      <c r="O50" s="224"/>
      <c r="P50" s="224"/>
      <c r="Q50" s="238"/>
      <c r="R50" s="239"/>
      <c r="S50" s="238"/>
      <c r="T50" s="238"/>
      <c r="U50" s="238"/>
      <c r="V50" s="240"/>
      <c r="W50" s="238"/>
      <c r="X50" s="238"/>
      <c r="Y50" s="238"/>
      <c r="Z50" s="240"/>
      <c r="AA50" s="238"/>
      <c r="AB50" s="241"/>
      <c r="AC50" s="241"/>
      <c r="AD50" s="241"/>
      <c r="AE50" s="241"/>
      <c r="AF50" s="241"/>
      <c r="AG50" s="241"/>
      <c r="AH50" s="225"/>
      <c r="AI50" s="225"/>
      <c r="AJ50" s="225"/>
      <c r="AK50" s="225"/>
      <c r="AL50" s="225"/>
      <c r="AM50" s="225"/>
      <c r="AN50" s="242"/>
      <c r="AO50" s="135"/>
      <c r="AP50" s="135"/>
      <c r="AQ50" s="243"/>
      <c r="AR50" s="243"/>
      <c r="AS50" s="244"/>
      <c r="AT50" s="245"/>
      <c r="AU50" s="246"/>
      <c r="AV50" s="245"/>
      <c r="AW50" s="245"/>
      <c r="AX50" s="245"/>
      <c r="AY50" s="238"/>
      <c r="AZ50" s="240"/>
      <c r="BA50" s="238"/>
      <c r="BB50" s="238"/>
      <c r="BC50" s="238"/>
      <c r="BD50" s="240"/>
      <c r="BE50" s="238"/>
      <c r="BF50" s="238"/>
      <c r="BG50" s="238"/>
      <c r="BH50" s="240"/>
      <c r="BI50" s="238"/>
      <c r="BJ50" s="241"/>
      <c r="BK50" s="241"/>
      <c r="BL50" s="241"/>
      <c r="BM50" s="241"/>
      <c r="BN50" s="241"/>
      <c r="BO50" s="241"/>
      <c r="BP50" s="225"/>
      <c r="BQ50" s="225"/>
      <c r="BR50" s="225"/>
      <c r="BS50" s="225"/>
      <c r="BT50" s="225"/>
      <c r="BU50" s="225"/>
      <c r="BV50" s="135"/>
      <c r="BW50" s="135"/>
      <c r="BX50" s="135"/>
    </row>
    <row r="51" spans="1:76" ht="15.75" hidden="1">
      <c r="A51" s="226">
        <f t="shared" si="8"/>
        <v>45</v>
      </c>
      <c r="B51" s="224">
        <f t="shared" si="24"/>
        <v>42273</v>
      </c>
      <c r="C51" s="224" t="str">
        <f t="shared" si="25"/>
        <v>männlich U16</v>
      </c>
      <c r="D51" s="133" t="s">
        <v>91</v>
      </c>
      <c r="E51" s="226">
        <f t="shared" si="26"/>
        <v>15</v>
      </c>
      <c r="F51" s="226">
        <f t="shared" si="27"/>
        <v>3</v>
      </c>
      <c r="G51" s="226">
        <f t="shared" si="28"/>
        <v>45</v>
      </c>
      <c r="H51" s="224" t="str">
        <f t="shared" si="29"/>
        <v>TSV Lola</v>
      </c>
      <c r="I51" s="224" t="str">
        <f t="shared" si="30"/>
        <v xml:space="preserve"> -</v>
      </c>
      <c r="J51" s="224" t="str">
        <f t="shared" si="31"/>
        <v>Berliner Turnerschaft</v>
      </c>
      <c r="K51" s="224"/>
      <c r="L51" s="224" t="str">
        <f t="shared" si="32"/>
        <v>NLV Vaihingen</v>
      </c>
      <c r="M51" s="224"/>
      <c r="N51" s="224"/>
      <c r="O51" s="224"/>
      <c r="P51" s="224"/>
      <c r="Q51" s="238"/>
      <c r="R51" s="239"/>
      <c r="S51" s="238"/>
      <c r="T51" s="238"/>
      <c r="U51" s="238"/>
      <c r="V51" s="240"/>
      <c r="W51" s="238"/>
      <c r="X51" s="238"/>
      <c r="Y51" s="238"/>
      <c r="Z51" s="240"/>
      <c r="AA51" s="238"/>
      <c r="AB51" s="241"/>
      <c r="AC51" s="241"/>
      <c r="AD51" s="241"/>
      <c r="AE51" s="241"/>
      <c r="AF51" s="241"/>
      <c r="AG51" s="241"/>
      <c r="AH51" s="225"/>
      <c r="AI51" s="225"/>
      <c r="AJ51" s="225"/>
      <c r="AK51" s="225"/>
      <c r="AL51" s="225"/>
      <c r="AM51" s="225"/>
      <c r="AN51" s="242"/>
      <c r="AO51" s="135"/>
      <c r="AP51" s="135"/>
      <c r="AQ51" s="243"/>
      <c r="AR51" s="243"/>
      <c r="AS51" s="244"/>
      <c r="AT51" s="245"/>
      <c r="AU51" s="246"/>
      <c r="AV51" s="245"/>
      <c r="AW51" s="245"/>
      <c r="AX51" s="245"/>
      <c r="AY51" s="238"/>
      <c r="AZ51" s="240"/>
      <c r="BA51" s="238"/>
      <c r="BB51" s="238"/>
      <c r="BC51" s="238"/>
      <c r="BD51" s="240"/>
      <c r="BE51" s="238"/>
      <c r="BF51" s="238"/>
      <c r="BG51" s="238"/>
      <c r="BH51" s="240"/>
      <c r="BI51" s="238"/>
      <c r="BJ51" s="241"/>
      <c r="BK51" s="241"/>
      <c r="BL51" s="241"/>
      <c r="BM51" s="241"/>
      <c r="BN51" s="241"/>
      <c r="BO51" s="241"/>
      <c r="BP51" s="225"/>
      <c r="BQ51" s="225"/>
      <c r="BR51" s="225"/>
      <c r="BS51" s="225"/>
      <c r="BT51" s="225"/>
      <c r="BU51" s="225"/>
      <c r="BV51" s="135"/>
      <c r="BW51" s="135"/>
      <c r="BX51" s="135"/>
    </row>
    <row r="52" spans="1:76" ht="15.75" hidden="1">
      <c r="A52" s="226">
        <f t="shared" si="8"/>
        <v>46</v>
      </c>
      <c r="B52" s="224">
        <f>AN105</f>
        <v>42273</v>
      </c>
      <c r="C52" s="224" t="str">
        <f>AO105</f>
        <v>männlich U16</v>
      </c>
      <c r="D52" s="133" t="s">
        <v>92</v>
      </c>
      <c r="E52" s="226">
        <f t="shared" ref="E52:J52" si="33">AQ105</f>
        <v>1</v>
      </c>
      <c r="F52" s="226">
        <f t="shared" si="33"/>
        <v>4</v>
      </c>
      <c r="G52" s="226">
        <f t="shared" si="33"/>
        <v>46</v>
      </c>
      <c r="H52" s="224" t="str">
        <f t="shared" si="33"/>
        <v>TV Waibstadt</v>
      </c>
      <c r="I52" s="224" t="str">
        <f t="shared" si="33"/>
        <v xml:space="preserve"> -</v>
      </c>
      <c r="J52" s="224" t="str">
        <f t="shared" si="33"/>
        <v>TV Voerde</v>
      </c>
      <c r="K52" s="224"/>
      <c r="L52" s="224" t="str">
        <f>AX105</f>
        <v>SG Bademeusel</v>
      </c>
      <c r="M52" s="224"/>
      <c r="N52" s="224"/>
      <c r="O52" s="224"/>
      <c r="P52" s="224"/>
      <c r="Q52" s="238"/>
      <c r="R52" s="239"/>
      <c r="S52" s="238"/>
      <c r="T52" s="238"/>
      <c r="U52" s="238"/>
      <c r="V52" s="240"/>
      <c r="W52" s="238"/>
      <c r="X52" s="238"/>
      <c r="Y52" s="238"/>
      <c r="Z52" s="240"/>
      <c r="AA52" s="238"/>
      <c r="AB52" s="241"/>
      <c r="AC52" s="241"/>
      <c r="AD52" s="241"/>
      <c r="AE52" s="241"/>
      <c r="AF52" s="241"/>
      <c r="AG52" s="241"/>
      <c r="AH52" s="225"/>
      <c r="AI52" s="225"/>
      <c r="AJ52" s="225"/>
      <c r="AK52" s="225"/>
      <c r="AL52" s="225"/>
      <c r="AM52" s="225"/>
      <c r="AN52" s="242"/>
      <c r="AO52" s="135"/>
      <c r="AP52" s="135"/>
      <c r="AQ52" s="243"/>
      <c r="AR52" s="243"/>
      <c r="AS52" s="244"/>
      <c r="AT52" s="245"/>
      <c r="AU52" s="246"/>
      <c r="AV52" s="245"/>
      <c r="AW52" s="245"/>
      <c r="AX52" s="245"/>
      <c r="AY52" s="238"/>
      <c r="AZ52" s="240"/>
      <c r="BA52" s="238"/>
      <c r="BB52" s="238"/>
      <c r="BC52" s="238"/>
      <c r="BD52" s="240"/>
      <c r="BE52" s="238"/>
      <c r="BF52" s="238"/>
      <c r="BG52" s="238"/>
      <c r="BH52" s="240"/>
      <c r="BI52" s="238"/>
      <c r="BJ52" s="241"/>
      <c r="BK52" s="241"/>
      <c r="BL52" s="241"/>
      <c r="BM52" s="241"/>
      <c r="BN52" s="241"/>
      <c r="BO52" s="241"/>
      <c r="BP52" s="225"/>
      <c r="BQ52" s="225"/>
      <c r="BR52" s="225"/>
      <c r="BS52" s="225"/>
      <c r="BT52" s="225"/>
      <c r="BU52" s="225"/>
      <c r="BV52" s="135"/>
      <c r="BW52" s="135"/>
      <c r="BX52" s="135"/>
    </row>
    <row r="53" spans="1:76" ht="15.75" hidden="1">
      <c r="A53" s="226">
        <f t="shared" si="8"/>
        <v>47</v>
      </c>
      <c r="B53" s="224">
        <f t="shared" ref="B53:B65" si="34">AN106</f>
        <v>42273</v>
      </c>
      <c r="C53" s="224" t="str">
        <f t="shared" ref="C53:C66" si="35">AO106</f>
        <v>männlich U16</v>
      </c>
      <c r="D53" s="133" t="s">
        <v>92</v>
      </c>
      <c r="E53" s="226">
        <f t="shared" ref="E53:E66" si="36">AQ106</f>
        <v>2</v>
      </c>
      <c r="F53" s="226">
        <f t="shared" ref="F53:F66" si="37">AR106</f>
        <v>4</v>
      </c>
      <c r="G53" s="226">
        <f t="shared" ref="G53:G66" si="38">AS106</f>
        <v>47</v>
      </c>
      <c r="H53" s="224" t="str">
        <f t="shared" ref="H53:H66" si="39">AT106</f>
        <v>Großenasper SV</v>
      </c>
      <c r="I53" s="224" t="str">
        <f t="shared" ref="I53:I66" si="40">AU106</f>
        <v xml:space="preserve"> -</v>
      </c>
      <c r="J53" s="224" t="str">
        <f t="shared" ref="J53:J66" si="41">AV106</f>
        <v>TV Segnitz</v>
      </c>
      <c r="K53" s="224"/>
      <c r="L53" s="224" t="str">
        <f t="shared" ref="L53:L66" si="42">AX106</f>
        <v>TV Voerde</v>
      </c>
      <c r="M53" s="224"/>
      <c r="N53" s="224"/>
      <c r="O53" s="224"/>
      <c r="P53" s="224"/>
      <c r="Q53" s="238"/>
      <c r="R53" s="239"/>
      <c r="S53" s="238"/>
      <c r="T53" s="238"/>
      <c r="U53" s="238"/>
      <c r="V53" s="240"/>
      <c r="W53" s="238"/>
      <c r="X53" s="238"/>
      <c r="Y53" s="238"/>
      <c r="Z53" s="240"/>
      <c r="AA53" s="238"/>
      <c r="AB53" s="241"/>
      <c r="AC53" s="241"/>
      <c r="AD53" s="241"/>
      <c r="AE53" s="241"/>
      <c r="AF53" s="241"/>
      <c r="AG53" s="241"/>
      <c r="AH53" s="225"/>
      <c r="AI53" s="225"/>
      <c r="AJ53" s="225"/>
      <c r="AK53" s="225"/>
      <c r="AL53" s="225"/>
      <c r="AM53" s="225"/>
      <c r="AN53" s="242"/>
      <c r="AO53" s="135"/>
      <c r="AP53" s="135"/>
      <c r="AQ53" s="243"/>
      <c r="AR53" s="243"/>
      <c r="AS53" s="244"/>
      <c r="AT53" s="245"/>
      <c r="AU53" s="246"/>
      <c r="AV53" s="245"/>
      <c r="AW53" s="245"/>
      <c r="AX53" s="245"/>
      <c r="AY53" s="238"/>
      <c r="AZ53" s="240"/>
      <c r="BA53" s="238"/>
      <c r="BB53" s="238"/>
      <c r="BC53" s="238"/>
      <c r="BD53" s="240"/>
      <c r="BE53" s="238"/>
      <c r="BF53" s="238"/>
      <c r="BG53" s="238"/>
      <c r="BH53" s="240"/>
      <c r="BI53" s="238"/>
      <c r="BJ53" s="241"/>
      <c r="BK53" s="241"/>
      <c r="BL53" s="241"/>
      <c r="BM53" s="241"/>
      <c r="BN53" s="241"/>
      <c r="BO53" s="241"/>
      <c r="BP53" s="225"/>
      <c r="BQ53" s="225"/>
      <c r="BR53" s="225"/>
      <c r="BS53" s="225"/>
      <c r="BT53" s="225"/>
      <c r="BU53" s="225"/>
      <c r="BV53" s="135"/>
      <c r="BW53" s="135"/>
      <c r="BX53" s="135"/>
    </row>
    <row r="54" spans="1:76" ht="15.75" hidden="1">
      <c r="A54" s="226">
        <f t="shared" si="8"/>
        <v>48</v>
      </c>
      <c r="B54" s="224">
        <f t="shared" si="34"/>
        <v>42273</v>
      </c>
      <c r="C54" s="224" t="str">
        <f t="shared" si="35"/>
        <v>männlich U16</v>
      </c>
      <c r="D54" s="133" t="s">
        <v>92</v>
      </c>
      <c r="E54" s="226">
        <f t="shared" si="36"/>
        <v>3</v>
      </c>
      <c r="F54" s="226">
        <f t="shared" si="37"/>
        <v>4</v>
      </c>
      <c r="G54" s="226">
        <f t="shared" si="38"/>
        <v>48</v>
      </c>
      <c r="H54" s="224" t="str">
        <f t="shared" si="39"/>
        <v>SV Kubschütz</v>
      </c>
      <c r="I54" s="224" t="str">
        <f t="shared" si="40"/>
        <v xml:space="preserve"> - </v>
      </c>
      <c r="J54" s="224" t="str">
        <f t="shared" si="41"/>
        <v>SG Bademeusel</v>
      </c>
      <c r="K54" s="224"/>
      <c r="L54" s="224" t="str">
        <f t="shared" si="42"/>
        <v>Großenasper SV</v>
      </c>
      <c r="M54" s="224"/>
      <c r="N54" s="224"/>
      <c r="O54" s="224"/>
      <c r="P54" s="224"/>
      <c r="Q54" s="238"/>
      <c r="R54" s="239"/>
      <c r="S54" s="238"/>
      <c r="T54" s="238"/>
      <c r="U54" s="238"/>
      <c r="V54" s="240"/>
      <c r="W54" s="238"/>
      <c r="X54" s="238"/>
      <c r="Y54" s="238"/>
      <c r="Z54" s="240"/>
      <c r="AA54" s="238"/>
      <c r="AB54" s="241"/>
      <c r="AC54" s="241"/>
      <c r="AD54" s="241"/>
      <c r="AE54" s="241"/>
      <c r="AF54" s="241"/>
      <c r="AG54" s="241"/>
      <c r="AH54" s="225"/>
      <c r="AI54" s="225"/>
      <c r="AJ54" s="225"/>
      <c r="AK54" s="225"/>
      <c r="AL54" s="225"/>
      <c r="AM54" s="225"/>
      <c r="AN54" s="242"/>
      <c r="AO54" s="135"/>
      <c r="AP54" s="135"/>
      <c r="AQ54" s="243"/>
      <c r="AR54" s="243"/>
      <c r="AS54" s="244"/>
      <c r="AT54" s="245"/>
      <c r="AU54" s="246"/>
      <c r="AV54" s="245"/>
      <c r="AW54" s="245"/>
      <c r="AX54" s="245"/>
      <c r="AY54" s="238"/>
      <c r="AZ54" s="240"/>
      <c r="BA54" s="238"/>
      <c r="BB54" s="238"/>
      <c r="BC54" s="238"/>
      <c r="BD54" s="240"/>
      <c r="BE54" s="238"/>
      <c r="BF54" s="238"/>
      <c r="BG54" s="238"/>
      <c r="BH54" s="240"/>
      <c r="BI54" s="238"/>
      <c r="BJ54" s="241"/>
      <c r="BK54" s="241"/>
      <c r="BL54" s="241"/>
      <c r="BM54" s="241"/>
      <c r="BN54" s="241"/>
      <c r="BO54" s="241"/>
      <c r="BP54" s="225"/>
      <c r="BQ54" s="225"/>
      <c r="BR54" s="225"/>
      <c r="BS54" s="225"/>
      <c r="BT54" s="225"/>
      <c r="BU54" s="225"/>
      <c r="BV54" s="135"/>
      <c r="BW54" s="135"/>
      <c r="BX54" s="135"/>
    </row>
    <row r="55" spans="1:76" ht="15.75" hidden="1">
      <c r="A55" s="226">
        <f t="shared" si="8"/>
        <v>49</v>
      </c>
      <c r="B55" s="224">
        <f t="shared" si="34"/>
        <v>42273</v>
      </c>
      <c r="C55" s="224" t="str">
        <f t="shared" si="35"/>
        <v>männlich U16</v>
      </c>
      <c r="D55" s="133" t="s">
        <v>92</v>
      </c>
      <c r="E55" s="226">
        <f t="shared" si="36"/>
        <v>4</v>
      </c>
      <c r="F55" s="226">
        <f t="shared" si="37"/>
        <v>4</v>
      </c>
      <c r="G55" s="226">
        <f t="shared" si="38"/>
        <v>49</v>
      </c>
      <c r="H55" s="224" t="str">
        <f t="shared" si="39"/>
        <v>TV Waibstadt</v>
      </c>
      <c r="I55" s="224" t="str">
        <f t="shared" si="40"/>
        <v xml:space="preserve"> -</v>
      </c>
      <c r="J55" s="224" t="str">
        <f t="shared" si="41"/>
        <v>TV Segnitz</v>
      </c>
      <c r="K55" s="224"/>
      <c r="L55" s="224" t="str">
        <f t="shared" si="42"/>
        <v>SV Kubschütz</v>
      </c>
      <c r="M55" s="224"/>
      <c r="N55" s="224"/>
      <c r="O55" s="224"/>
      <c r="P55" s="224"/>
      <c r="Q55" s="238"/>
      <c r="R55" s="239"/>
      <c r="S55" s="238"/>
      <c r="T55" s="238"/>
      <c r="U55" s="238"/>
      <c r="V55" s="240"/>
      <c r="W55" s="238"/>
      <c r="X55" s="238"/>
      <c r="Y55" s="238"/>
      <c r="Z55" s="240"/>
      <c r="AA55" s="238"/>
      <c r="AB55" s="241"/>
      <c r="AC55" s="241"/>
      <c r="AD55" s="241"/>
      <c r="AE55" s="241"/>
      <c r="AF55" s="241"/>
      <c r="AG55" s="241"/>
      <c r="AH55" s="225"/>
      <c r="AI55" s="225"/>
      <c r="AJ55" s="225"/>
      <c r="AK55" s="225"/>
      <c r="AL55" s="225"/>
      <c r="AM55" s="225"/>
      <c r="AN55" s="242"/>
      <c r="AO55" s="135"/>
      <c r="AP55" s="135"/>
      <c r="AQ55" s="243"/>
      <c r="AR55" s="243"/>
      <c r="AS55" s="244"/>
      <c r="AT55" s="245"/>
      <c r="AU55" s="246"/>
      <c r="AV55" s="245"/>
      <c r="AW55" s="245"/>
      <c r="AX55" s="245"/>
      <c r="AY55" s="238"/>
      <c r="AZ55" s="240"/>
      <c r="BA55" s="238"/>
      <c r="BB55" s="238"/>
      <c r="BC55" s="238"/>
      <c r="BD55" s="240"/>
      <c r="BE55" s="238"/>
      <c r="BF55" s="238"/>
      <c r="BG55" s="238"/>
      <c r="BH55" s="240"/>
      <c r="BI55" s="238"/>
      <c r="BJ55" s="241"/>
      <c r="BK55" s="241"/>
      <c r="BL55" s="241"/>
      <c r="BM55" s="241"/>
      <c r="BN55" s="241"/>
      <c r="BO55" s="241"/>
      <c r="BP55" s="225"/>
      <c r="BQ55" s="225"/>
      <c r="BR55" s="225"/>
      <c r="BS55" s="225"/>
      <c r="BT55" s="225"/>
      <c r="BU55" s="225"/>
      <c r="BV55" s="135"/>
      <c r="BW55" s="135"/>
      <c r="BX55" s="135"/>
    </row>
    <row r="56" spans="1:76" ht="15.75" hidden="1">
      <c r="A56" s="226">
        <f t="shared" si="8"/>
        <v>50</v>
      </c>
      <c r="B56" s="224">
        <f t="shared" si="34"/>
        <v>42273</v>
      </c>
      <c r="C56" s="224" t="str">
        <f t="shared" si="35"/>
        <v>männlich U16</v>
      </c>
      <c r="D56" s="133" t="s">
        <v>92</v>
      </c>
      <c r="E56" s="226">
        <f t="shared" si="36"/>
        <v>5</v>
      </c>
      <c r="F56" s="226">
        <f t="shared" si="37"/>
        <v>4</v>
      </c>
      <c r="G56" s="226">
        <f t="shared" si="38"/>
        <v>50</v>
      </c>
      <c r="H56" s="224" t="str">
        <f t="shared" si="39"/>
        <v>Großenasper SV</v>
      </c>
      <c r="I56" s="224" t="str">
        <f t="shared" si="40"/>
        <v xml:space="preserve"> -</v>
      </c>
      <c r="J56" s="224" t="str">
        <f t="shared" si="41"/>
        <v>SG Bademeusel</v>
      </c>
      <c r="K56" s="224"/>
      <c r="L56" s="224" t="str">
        <f t="shared" si="42"/>
        <v>TV Waibstadt</v>
      </c>
      <c r="M56" s="224"/>
      <c r="N56" s="224"/>
      <c r="O56" s="224"/>
      <c r="P56" s="224"/>
      <c r="Q56" s="238"/>
      <c r="R56" s="239"/>
      <c r="S56" s="238"/>
      <c r="T56" s="238"/>
      <c r="U56" s="238"/>
      <c r="V56" s="240"/>
      <c r="W56" s="238"/>
      <c r="X56" s="238"/>
      <c r="Y56" s="238"/>
      <c r="Z56" s="240"/>
      <c r="AA56" s="238"/>
      <c r="AB56" s="241"/>
      <c r="AC56" s="241"/>
      <c r="AD56" s="241"/>
      <c r="AE56" s="241"/>
      <c r="AF56" s="241"/>
      <c r="AG56" s="241"/>
      <c r="AH56" s="225"/>
      <c r="AI56" s="225"/>
      <c r="AJ56" s="225"/>
      <c r="AK56" s="225"/>
      <c r="AL56" s="225"/>
      <c r="AM56" s="225"/>
      <c r="AN56" s="242"/>
      <c r="AO56" s="135"/>
      <c r="AP56" s="135"/>
      <c r="AQ56" s="243"/>
      <c r="AR56" s="243"/>
      <c r="AS56" s="244"/>
      <c r="AT56" s="245"/>
      <c r="AU56" s="246"/>
      <c r="AV56" s="245"/>
      <c r="AW56" s="245"/>
      <c r="AX56" s="245"/>
      <c r="AY56" s="238"/>
      <c r="AZ56" s="240"/>
      <c r="BA56" s="238"/>
      <c r="BB56" s="238"/>
      <c r="BC56" s="238"/>
      <c r="BD56" s="240"/>
      <c r="BE56" s="238"/>
      <c r="BF56" s="238"/>
      <c r="BG56" s="238"/>
      <c r="BH56" s="240"/>
      <c r="BI56" s="238"/>
      <c r="BJ56" s="241"/>
      <c r="BK56" s="241"/>
      <c r="BL56" s="241"/>
      <c r="BM56" s="241"/>
      <c r="BN56" s="241"/>
      <c r="BO56" s="241"/>
      <c r="BP56" s="225"/>
      <c r="BQ56" s="225"/>
      <c r="BR56" s="225"/>
      <c r="BS56" s="225"/>
      <c r="BT56" s="225"/>
      <c r="BU56" s="225"/>
      <c r="BV56" s="135"/>
      <c r="BW56" s="135"/>
      <c r="BX56" s="135"/>
    </row>
    <row r="57" spans="1:76" ht="15.75" hidden="1">
      <c r="A57" s="226">
        <f t="shared" si="8"/>
        <v>51</v>
      </c>
      <c r="B57" s="224">
        <f t="shared" si="34"/>
        <v>42273</v>
      </c>
      <c r="C57" s="224" t="str">
        <f t="shared" si="35"/>
        <v>männlich U16</v>
      </c>
      <c r="D57" s="133" t="s">
        <v>92</v>
      </c>
      <c r="E57" s="226">
        <f t="shared" si="36"/>
        <v>6</v>
      </c>
      <c r="F57" s="226">
        <f t="shared" si="37"/>
        <v>4</v>
      </c>
      <c r="G57" s="226">
        <f t="shared" si="38"/>
        <v>51</v>
      </c>
      <c r="H57" s="224" t="str">
        <f t="shared" si="39"/>
        <v>SV Kubschütz</v>
      </c>
      <c r="I57" s="224" t="str">
        <f t="shared" si="40"/>
        <v xml:space="preserve"> - </v>
      </c>
      <c r="J57" s="224" t="str">
        <f t="shared" si="41"/>
        <v>TV Voerde</v>
      </c>
      <c r="K57" s="224"/>
      <c r="L57" s="224" t="str">
        <f t="shared" si="42"/>
        <v>TV Segnitz</v>
      </c>
      <c r="M57" s="224"/>
      <c r="N57" s="224"/>
      <c r="O57" s="224"/>
      <c r="P57" s="224"/>
      <c r="Q57" s="238"/>
      <c r="R57" s="239"/>
      <c r="S57" s="238"/>
      <c r="T57" s="238"/>
      <c r="U57" s="238"/>
      <c r="V57" s="240"/>
      <c r="W57" s="238"/>
      <c r="X57" s="238"/>
      <c r="Y57" s="238"/>
      <c r="Z57" s="240"/>
      <c r="AA57" s="238"/>
      <c r="AB57" s="241"/>
      <c r="AC57" s="241"/>
      <c r="AD57" s="241"/>
      <c r="AE57" s="241"/>
      <c r="AF57" s="241"/>
      <c r="AG57" s="241"/>
      <c r="AH57" s="225"/>
      <c r="AI57" s="225"/>
      <c r="AJ57" s="225"/>
      <c r="AK57" s="225"/>
      <c r="AL57" s="225"/>
      <c r="AM57" s="225"/>
      <c r="AN57" s="242"/>
      <c r="AO57" s="135"/>
      <c r="AP57" s="135"/>
      <c r="AQ57" s="243"/>
      <c r="AR57" s="243"/>
      <c r="AS57" s="244"/>
      <c r="AT57" s="245"/>
      <c r="AU57" s="246"/>
      <c r="AV57" s="245"/>
      <c r="AW57" s="245"/>
      <c r="AX57" s="245"/>
      <c r="AY57" s="238"/>
      <c r="AZ57" s="240"/>
      <c r="BA57" s="238"/>
      <c r="BB57" s="238"/>
      <c r="BC57" s="238"/>
      <c r="BD57" s="240"/>
      <c r="BE57" s="238"/>
      <c r="BF57" s="238"/>
      <c r="BG57" s="238"/>
      <c r="BH57" s="240"/>
      <c r="BI57" s="238"/>
      <c r="BJ57" s="241"/>
      <c r="BK57" s="241"/>
      <c r="BL57" s="241"/>
      <c r="BM57" s="241"/>
      <c r="BN57" s="241"/>
      <c r="BO57" s="241"/>
      <c r="BP57" s="225"/>
      <c r="BQ57" s="225"/>
      <c r="BR57" s="225"/>
      <c r="BS57" s="225"/>
      <c r="BT57" s="225"/>
      <c r="BU57" s="225"/>
      <c r="BV57" s="135"/>
      <c r="BW57" s="135"/>
      <c r="BX57" s="135"/>
    </row>
    <row r="58" spans="1:76" ht="15.75" hidden="1">
      <c r="A58" s="226">
        <f t="shared" si="8"/>
        <v>52</v>
      </c>
      <c r="B58" s="224">
        <f t="shared" si="34"/>
        <v>42273</v>
      </c>
      <c r="C58" s="224" t="str">
        <f t="shared" si="35"/>
        <v>männlich U16</v>
      </c>
      <c r="D58" s="133" t="s">
        <v>92</v>
      </c>
      <c r="E58" s="226">
        <f t="shared" si="36"/>
        <v>7</v>
      </c>
      <c r="F58" s="226">
        <f t="shared" si="37"/>
        <v>4</v>
      </c>
      <c r="G58" s="226">
        <f t="shared" si="38"/>
        <v>52</v>
      </c>
      <c r="H58" s="224" t="str">
        <f t="shared" si="39"/>
        <v>TV Waibstadt</v>
      </c>
      <c r="I58" s="224" t="str">
        <f t="shared" si="40"/>
        <v xml:space="preserve"> -</v>
      </c>
      <c r="J58" s="224" t="str">
        <f t="shared" si="41"/>
        <v>SG Bademeusel</v>
      </c>
      <c r="K58" s="224"/>
      <c r="L58" s="224" t="str">
        <f t="shared" si="42"/>
        <v>SV Kubschütz</v>
      </c>
      <c r="M58" s="224"/>
      <c r="N58" s="224"/>
      <c r="O58" s="224"/>
      <c r="P58" s="224"/>
      <c r="Q58" s="238"/>
      <c r="R58" s="239"/>
      <c r="S58" s="238"/>
      <c r="T58" s="238"/>
      <c r="U58" s="238"/>
      <c r="V58" s="240"/>
      <c r="W58" s="238"/>
      <c r="X58" s="238"/>
      <c r="Y58" s="238"/>
      <c r="Z58" s="240"/>
      <c r="AA58" s="238"/>
      <c r="AB58" s="241"/>
      <c r="AC58" s="241"/>
      <c r="AD58" s="241"/>
      <c r="AE58" s="241"/>
      <c r="AF58" s="241"/>
      <c r="AG58" s="241"/>
      <c r="AH58" s="225"/>
      <c r="AI58" s="225"/>
      <c r="AJ58" s="225"/>
      <c r="AK58" s="225"/>
      <c r="AL58" s="225"/>
      <c r="AM58" s="225"/>
      <c r="AN58" s="242"/>
      <c r="AO58" s="135"/>
      <c r="AP58" s="135"/>
      <c r="AQ58" s="243"/>
      <c r="AR58" s="243"/>
      <c r="AS58" s="244"/>
      <c r="AT58" s="245"/>
      <c r="AU58" s="246"/>
      <c r="AV58" s="245"/>
      <c r="AW58" s="245"/>
      <c r="AX58" s="245"/>
      <c r="AY58" s="238"/>
      <c r="AZ58" s="240"/>
      <c r="BA58" s="238"/>
      <c r="BB58" s="238"/>
      <c r="BC58" s="238"/>
      <c r="BD58" s="240"/>
      <c r="BE58" s="238"/>
      <c r="BF58" s="238"/>
      <c r="BG58" s="238"/>
      <c r="BH58" s="240"/>
      <c r="BI58" s="238"/>
      <c r="BJ58" s="241"/>
      <c r="BK58" s="241"/>
      <c r="BL58" s="241"/>
      <c r="BM58" s="241"/>
      <c r="BN58" s="241"/>
      <c r="BO58" s="241"/>
      <c r="BP58" s="225"/>
      <c r="BQ58" s="225"/>
      <c r="BR58" s="225"/>
      <c r="BS58" s="225"/>
      <c r="BT58" s="225"/>
      <c r="BU58" s="225"/>
      <c r="BV58" s="135"/>
      <c r="BW58" s="135"/>
      <c r="BX58" s="135"/>
    </row>
    <row r="59" spans="1:76" ht="15.75" hidden="1">
      <c r="A59" s="226">
        <f t="shared" si="8"/>
        <v>53</v>
      </c>
      <c r="B59" s="224">
        <f t="shared" si="34"/>
        <v>42273</v>
      </c>
      <c r="C59" s="224" t="str">
        <f t="shared" si="35"/>
        <v>männlich U16</v>
      </c>
      <c r="D59" s="133" t="s">
        <v>92</v>
      </c>
      <c r="E59" s="226">
        <f t="shared" si="36"/>
        <v>8</v>
      </c>
      <c r="F59" s="226">
        <f t="shared" si="37"/>
        <v>4</v>
      </c>
      <c r="G59" s="226">
        <f t="shared" si="38"/>
        <v>53</v>
      </c>
      <c r="H59" s="224" t="str">
        <f t="shared" si="39"/>
        <v>Großenasper SV</v>
      </c>
      <c r="I59" s="224" t="str">
        <f t="shared" si="40"/>
        <v xml:space="preserve"> -</v>
      </c>
      <c r="J59" s="224" t="str">
        <f t="shared" si="41"/>
        <v>TV Voerde</v>
      </c>
      <c r="K59" s="224"/>
      <c r="L59" s="224" t="str">
        <f t="shared" si="42"/>
        <v>SG Bademeusel</v>
      </c>
      <c r="M59" s="224"/>
      <c r="N59" s="224"/>
      <c r="O59" s="224"/>
      <c r="P59" s="224"/>
      <c r="Q59" s="238"/>
      <c r="R59" s="239"/>
      <c r="S59" s="238"/>
      <c r="T59" s="238"/>
      <c r="U59" s="238"/>
      <c r="V59" s="240"/>
      <c r="W59" s="238"/>
      <c r="X59" s="238"/>
      <c r="Y59" s="238"/>
      <c r="Z59" s="240"/>
      <c r="AA59" s="238"/>
      <c r="AB59" s="241"/>
      <c r="AC59" s="241"/>
      <c r="AD59" s="241"/>
      <c r="AE59" s="241"/>
      <c r="AF59" s="241"/>
      <c r="AG59" s="241"/>
      <c r="AH59" s="225"/>
      <c r="AI59" s="225"/>
      <c r="AJ59" s="225"/>
      <c r="AK59" s="225"/>
      <c r="AL59" s="225"/>
      <c r="AM59" s="225"/>
      <c r="AN59" s="242"/>
      <c r="AO59" s="135"/>
      <c r="AP59" s="135"/>
      <c r="AQ59" s="243"/>
      <c r="AR59" s="243"/>
      <c r="AS59" s="244"/>
      <c r="AT59" s="245"/>
      <c r="AU59" s="246"/>
      <c r="AV59" s="245"/>
      <c r="AW59" s="245"/>
      <c r="AX59" s="245"/>
      <c r="AY59" s="238"/>
      <c r="AZ59" s="240"/>
      <c r="BA59" s="238"/>
      <c r="BB59" s="238"/>
      <c r="BC59" s="238"/>
      <c r="BD59" s="240"/>
      <c r="BE59" s="238"/>
      <c r="BF59" s="238"/>
      <c r="BG59" s="238"/>
      <c r="BH59" s="240"/>
      <c r="BI59" s="238"/>
      <c r="BJ59" s="241"/>
      <c r="BK59" s="241"/>
      <c r="BL59" s="241"/>
      <c r="BM59" s="241"/>
      <c r="BN59" s="241"/>
      <c r="BO59" s="241"/>
      <c r="BP59" s="225"/>
      <c r="BQ59" s="225"/>
      <c r="BR59" s="225"/>
      <c r="BS59" s="225"/>
      <c r="BT59" s="225"/>
      <c r="BU59" s="225"/>
      <c r="BV59" s="135"/>
      <c r="BW59" s="135"/>
      <c r="BX59" s="135"/>
    </row>
    <row r="60" spans="1:76" ht="15.75" hidden="1">
      <c r="A60" s="226">
        <f t="shared" si="8"/>
        <v>54</v>
      </c>
      <c r="B60" s="224">
        <f t="shared" si="34"/>
        <v>42273</v>
      </c>
      <c r="C60" s="224" t="str">
        <f t="shared" si="35"/>
        <v>männlich U16</v>
      </c>
      <c r="D60" s="133" t="s">
        <v>92</v>
      </c>
      <c r="E60" s="226">
        <f t="shared" si="36"/>
        <v>9</v>
      </c>
      <c r="F60" s="226">
        <f t="shared" si="37"/>
        <v>4</v>
      </c>
      <c r="G60" s="226">
        <f t="shared" si="38"/>
        <v>54</v>
      </c>
      <c r="H60" s="224" t="str">
        <f t="shared" si="39"/>
        <v>SV Kubschütz</v>
      </c>
      <c r="I60" s="224" t="str">
        <f t="shared" si="40"/>
        <v xml:space="preserve"> - </v>
      </c>
      <c r="J60" s="224" t="str">
        <f t="shared" si="41"/>
        <v>TV Segnitz</v>
      </c>
      <c r="K60" s="224"/>
      <c r="L60" s="224" t="str">
        <f t="shared" si="42"/>
        <v>TV Voerde</v>
      </c>
      <c r="M60" s="224"/>
      <c r="N60" s="224"/>
      <c r="O60" s="224"/>
      <c r="P60" s="224"/>
      <c r="Q60" s="238"/>
      <c r="R60" s="239"/>
      <c r="S60" s="238"/>
      <c r="T60" s="238"/>
      <c r="U60" s="238"/>
      <c r="V60" s="240"/>
      <c r="W60" s="238"/>
      <c r="X60" s="238"/>
      <c r="Y60" s="238"/>
      <c r="Z60" s="240"/>
      <c r="AA60" s="238"/>
      <c r="AB60" s="241"/>
      <c r="AC60" s="241"/>
      <c r="AD60" s="241"/>
      <c r="AE60" s="241"/>
      <c r="AF60" s="241"/>
      <c r="AG60" s="241"/>
      <c r="AH60" s="225"/>
      <c r="AI60" s="225"/>
      <c r="AJ60" s="225"/>
      <c r="AK60" s="225"/>
      <c r="AL60" s="225"/>
      <c r="AM60" s="225"/>
      <c r="AN60" s="242"/>
      <c r="AO60" s="135"/>
      <c r="AP60" s="135"/>
      <c r="AQ60" s="243"/>
      <c r="AR60" s="243"/>
      <c r="AS60" s="244"/>
      <c r="AT60" s="245"/>
      <c r="AU60" s="246"/>
      <c r="AV60" s="245"/>
      <c r="AW60" s="245"/>
      <c r="AX60" s="245"/>
      <c r="AY60" s="238"/>
      <c r="AZ60" s="240"/>
      <c r="BA60" s="238"/>
      <c r="BB60" s="238"/>
      <c r="BC60" s="238"/>
      <c r="BD60" s="240"/>
      <c r="BE60" s="238"/>
      <c r="BF60" s="238"/>
      <c r="BG60" s="238"/>
      <c r="BH60" s="240"/>
      <c r="BI60" s="238"/>
      <c r="BJ60" s="241"/>
      <c r="BK60" s="241"/>
      <c r="BL60" s="241"/>
      <c r="BM60" s="241"/>
      <c r="BN60" s="241"/>
      <c r="BO60" s="241"/>
      <c r="BP60" s="225"/>
      <c r="BQ60" s="225"/>
      <c r="BR60" s="225"/>
      <c r="BS60" s="225"/>
      <c r="BT60" s="225"/>
      <c r="BU60" s="225"/>
      <c r="BV60" s="135"/>
      <c r="BW60" s="135"/>
      <c r="BX60" s="135"/>
    </row>
    <row r="61" spans="1:76" ht="15.75" hidden="1">
      <c r="A61" s="226">
        <f t="shared" si="8"/>
        <v>55</v>
      </c>
      <c r="B61" s="224">
        <f t="shared" si="34"/>
        <v>42273</v>
      </c>
      <c r="C61" s="224" t="str">
        <f t="shared" si="35"/>
        <v>männlich U16</v>
      </c>
      <c r="D61" s="133" t="s">
        <v>92</v>
      </c>
      <c r="E61" s="226">
        <f t="shared" si="36"/>
        <v>10</v>
      </c>
      <c r="F61" s="226">
        <f t="shared" si="37"/>
        <v>4</v>
      </c>
      <c r="G61" s="226">
        <f t="shared" si="38"/>
        <v>55</v>
      </c>
      <c r="H61" s="224" t="str">
        <f t="shared" si="39"/>
        <v>TV Waibstadt</v>
      </c>
      <c r="I61" s="224" t="str">
        <f t="shared" si="40"/>
        <v xml:space="preserve"> -</v>
      </c>
      <c r="J61" s="224" t="str">
        <f t="shared" si="41"/>
        <v>Großenasper SV</v>
      </c>
      <c r="K61" s="224"/>
      <c r="L61" s="224" t="str">
        <f t="shared" si="42"/>
        <v>SV Kubschütz</v>
      </c>
      <c r="M61" s="224"/>
      <c r="N61" s="224"/>
      <c r="O61" s="224"/>
      <c r="P61" s="224"/>
      <c r="Q61" s="238"/>
      <c r="R61" s="239"/>
      <c r="S61" s="238"/>
      <c r="T61" s="238"/>
      <c r="U61" s="238"/>
      <c r="V61" s="240"/>
      <c r="W61" s="238"/>
      <c r="X61" s="238"/>
      <c r="Y61" s="238"/>
      <c r="Z61" s="240"/>
      <c r="AA61" s="238"/>
      <c r="AB61" s="241"/>
      <c r="AC61" s="241"/>
      <c r="AD61" s="241"/>
      <c r="AE61" s="241"/>
      <c r="AF61" s="241"/>
      <c r="AG61" s="241"/>
      <c r="AH61" s="225"/>
      <c r="AI61" s="225"/>
      <c r="AJ61" s="225"/>
      <c r="AK61" s="225"/>
      <c r="AL61" s="225"/>
      <c r="AM61" s="225"/>
      <c r="AN61" s="242"/>
      <c r="AO61" s="135"/>
      <c r="AP61" s="135"/>
      <c r="AQ61" s="243"/>
      <c r="AR61" s="243"/>
      <c r="AS61" s="244"/>
      <c r="AT61" s="245"/>
      <c r="AU61" s="246"/>
      <c r="AV61" s="245"/>
      <c r="AW61" s="245"/>
      <c r="AX61" s="245"/>
      <c r="AY61" s="238"/>
      <c r="AZ61" s="240"/>
      <c r="BA61" s="238"/>
      <c r="BB61" s="238"/>
      <c r="BC61" s="238"/>
      <c r="BD61" s="240"/>
      <c r="BE61" s="238"/>
      <c r="BF61" s="238"/>
      <c r="BG61" s="238"/>
      <c r="BH61" s="240"/>
      <c r="BI61" s="238"/>
      <c r="BJ61" s="241"/>
      <c r="BK61" s="241"/>
      <c r="BL61" s="241"/>
      <c r="BM61" s="241"/>
      <c r="BN61" s="241"/>
      <c r="BO61" s="241"/>
      <c r="BP61" s="225"/>
      <c r="BQ61" s="225"/>
      <c r="BR61" s="225"/>
      <c r="BS61" s="225"/>
      <c r="BT61" s="225"/>
      <c r="BU61" s="225"/>
      <c r="BV61" s="135"/>
      <c r="BW61" s="135"/>
      <c r="BX61" s="135"/>
    </row>
    <row r="62" spans="1:76" ht="15.75" hidden="1">
      <c r="A62" s="226">
        <f t="shared" si="8"/>
        <v>56</v>
      </c>
      <c r="B62" s="224">
        <f t="shared" si="34"/>
        <v>42273</v>
      </c>
      <c r="C62" s="224" t="str">
        <f t="shared" si="35"/>
        <v>männlich U16</v>
      </c>
      <c r="D62" s="133" t="s">
        <v>92</v>
      </c>
      <c r="E62" s="226">
        <f t="shared" si="36"/>
        <v>11</v>
      </c>
      <c r="F62" s="226">
        <f t="shared" si="37"/>
        <v>4</v>
      </c>
      <c r="G62" s="226">
        <f t="shared" si="38"/>
        <v>56</v>
      </c>
      <c r="H62" s="224" t="str">
        <f t="shared" si="39"/>
        <v>TV Voerde</v>
      </c>
      <c r="I62" s="224" t="str">
        <f t="shared" si="40"/>
        <v xml:space="preserve"> -</v>
      </c>
      <c r="J62" s="224" t="str">
        <f t="shared" si="41"/>
        <v>SG Bademeusel</v>
      </c>
      <c r="K62" s="224"/>
      <c r="L62" s="224" t="str">
        <f t="shared" si="42"/>
        <v>TV Segnitz</v>
      </c>
      <c r="M62" s="224"/>
      <c r="N62" s="224"/>
      <c r="O62" s="224"/>
      <c r="P62" s="224"/>
      <c r="Q62" s="238"/>
      <c r="R62" s="239"/>
      <c r="S62" s="238"/>
      <c r="T62" s="238"/>
      <c r="U62" s="238"/>
      <c r="V62" s="240"/>
      <c r="W62" s="238"/>
      <c r="X62" s="238"/>
      <c r="Y62" s="238"/>
      <c r="Z62" s="240"/>
      <c r="AA62" s="238"/>
      <c r="AB62" s="241"/>
      <c r="AC62" s="241"/>
      <c r="AD62" s="241"/>
      <c r="AE62" s="241"/>
      <c r="AF62" s="241"/>
      <c r="AG62" s="241"/>
      <c r="AH62" s="225"/>
      <c r="AI62" s="225"/>
      <c r="AJ62" s="225"/>
      <c r="AK62" s="225"/>
      <c r="AL62" s="225"/>
      <c r="AM62" s="225"/>
      <c r="AN62" s="242"/>
      <c r="AO62" s="135"/>
      <c r="AP62" s="135"/>
      <c r="AQ62" s="243"/>
      <c r="AR62" s="243"/>
      <c r="AS62" s="244"/>
      <c r="AT62" s="245"/>
      <c r="AU62" s="246"/>
      <c r="AV62" s="245"/>
      <c r="AW62" s="245"/>
      <c r="AX62" s="245"/>
      <c r="AY62" s="238"/>
      <c r="AZ62" s="240"/>
      <c r="BA62" s="238"/>
      <c r="BB62" s="238"/>
      <c r="BC62" s="238"/>
      <c r="BD62" s="240"/>
      <c r="BE62" s="238"/>
      <c r="BF62" s="238"/>
      <c r="BG62" s="238"/>
      <c r="BH62" s="240"/>
      <c r="BI62" s="238"/>
      <c r="BJ62" s="241"/>
      <c r="BK62" s="241"/>
      <c r="BL62" s="241"/>
      <c r="BM62" s="241"/>
      <c r="BN62" s="241"/>
      <c r="BO62" s="241"/>
      <c r="BP62" s="225"/>
      <c r="BQ62" s="225"/>
      <c r="BR62" s="225"/>
      <c r="BS62" s="225"/>
      <c r="BT62" s="225"/>
      <c r="BU62" s="225"/>
      <c r="BV62" s="135"/>
      <c r="BW62" s="135"/>
      <c r="BX62" s="135"/>
    </row>
    <row r="63" spans="1:76" ht="15.75" hidden="1">
      <c r="A63" s="226">
        <f t="shared" si="8"/>
        <v>57</v>
      </c>
      <c r="B63" s="224">
        <f t="shared" si="34"/>
        <v>42273</v>
      </c>
      <c r="C63" s="224" t="str">
        <f t="shared" si="35"/>
        <v>männlich U16</v>
      </c>
      <c r="D63" s="133" t="s">
        <v>92</v>
      </c>
      <c r="E63" s="226">
        <f t="shared" si="36"/>
        <v>12</v>
      </c>
      <c r="F63" s="226">
        <f t="shared" si="37"/>
        <v>4</v>
      </c>
      <c r="G63" s="226">
        <f t="shared" si="38"/>
        <v>57</v>
      </c>
      <c r="H63" s="224" t="str">
        <f t="shared" si="39"/>
        <v>TV Waibstadt</v>
      </c>
      <c r="I63" s="224" t="str">
        <f t="shared" si="40"/>
        <v xml:space="preserve"> - </v>
      </c>
      <c r="J63" s="224" t="str">
        <f t="shared" si="41"/>
        <v>SV Kubschütz</v>
      </c>
      <c r="K63" s="224"/>
      <c r="L63" s="224" t="str">
        <f t="shared" si="42"/>
        <v>TV Voerde</v>
      </c>
      <c r="M63" s="224"/>
      <c r="N63" s="224"/>
      <c r="O63" s="224"/>
      <c r="P63" s="224"/>
      <c r="Q63" s="238"/>
      <c r="R63" s="239"/>
      <c r="S63" s="238"/>
      <c r="T63" s="238"/>
      <c r="U63" s="238"/>
      <c r="V63" s="240"/>
      <c r="W63" s="238"/>
      <c r="X63" s="238"/>
      <c r="Y63" s="238"/>
      <c r="Z63" s="240"/>
      <c r="AA63" s="238"/>
      <c r="AB63" s="241"/>
      <c r="AC63" s="241"/>
      <c r="AD63" s="241"/>
      <c r="AE63" s="241"/>
      <c r="AF63" s="241"/>
      <c r="AG63" s="241"/>
      <c r="AH63" s="225"/>
      <c r="AI63" s="225"/>
      <c r="AJ63" s="225"/>
      <c r="AK63" s="225"/>
      <c r="AL63" s="225"/>
      <c r="AM63" s="225"/>
      <c r="AN63" s="242"/>
      <c r="AO63" s="135"/>
      <c r="AP63" s="135"/>
      <c r="AQ63" s="243"/>
      <c r="AR63" s="243"/>
      <c r="AS63" s="244"/>
      <c r="AT63" s="245"/>
      <c r="AU63" s="246"/>
      <c r="AV63" s="245"/>
      <c r="AW63" s="245"/>
      <c r="AX63" s="245"/>
      <c r="AY63" s="238"/>
      <c r="AZ63" s="240"/>
      <c r="BA63" s="238"/>
      <c r="BB63" s="238"/>
      <c r="BC63" s="238"/>
      <c r="BD63" s="240"/>
      <c r="BE63" s="238"/>
      <c r="BF63" s="238"/>
      <c r="BG63" s="238"/>
      <c r="BH63" s="240"/>
      <c r="BI63" s="238"/>
      <c r="BJ63" s="241"/>
      <c r="BK63" s="241"/>
      <c r="BL63" s="241"/>
      <c r="BM63" s="241"/>
      <c r="BN63" s="241"/>
      <c r="BO63" s="241"/>
      <c r="BP63" s="225"/>
      <c r="BQ63" s="225"/>
      <c r="BR63" s="225"/>
      <c r="BS63" s="225"/>
      <c r="BT63" s="225"/>
      <c r="BU63" s="225"/>
      <c r="BV63" s="135"/>
      <c r="BW63" s="135"/>
      <c r="BX63" s="135"/>
    </row>
    <row r="64" spans="1:76" ht="15.75" hidden="1">
      <c r="A64" s="226">
        <f t="shared" si="8"/>
        <v>58</v>
      </c>
      <c r="B64" s="224">
        <f t="shared" si="34"/>
        <v>42273</v>
      </c>
      <c r="C64" s="224" t="str">
        <f t="shared" si="35"/>
        <v>männlich U16</v>
      </c>
      <c r="D64" s="133" t="s">
        <v>92</v>
      </c>
      <c r="E64" s="226">
        <f t="shared" si="36"/>
        <v>13</v>
      </c>
      <c r="F64" s="226">
        <f t="shared" si="37"/>
        <v>4</v>
      </c>
      <c r="G64" s="226">
        <f t="shared" si="38"/>
        <v>58</v>
      </c>
      <c r="H64" s="224" t="str">
        <f t="shared" si="39"/>
        <v>TV Segnitz</v>
      </c>
      <c r="I64" s="224" t="str">
        <f t="shared" si="40"/>
        <v xml:space="preserve"> - </v>
      </c>
      <c r="J64" s="224" t="str">
        <f t="shared" si="41"/>
        <v>SG Bademeusel</v>
      </c>
      <c r="K64" s="224"/>
      <c r="L64" s="224" t="str">
        <f t="shared" si="42"/>
        <v>TV Waibstadt</v>
      </c>
      <c r="M64" s="224"/>
      <c r="N64" s="224"/>
      <c r="O64" s="224"/>
      <c r="P64" s="224"/>
      <c r="Q64" s="238"/>
      <c r="R64" s="239"/>
      <c r="S64" s="238"/>
      <c r="T64" s="238"/>
      <c r="U64" s="238"/>
      <c r="V64" s="240"/>
      <c r="W64" s="238"/>
      <c r="X64" s="238"/>
      <c r="Y64" s="238"/>
      <c r="Z64" s="240"/>
      <c r="AA64" s="238"/>
      <c r="AB64" s="241"/>
      <c r="AC64" s="241"/>
      <c r="AD64" s="241"/>
      <c r="AE64" s="241"/>
      <c r="AF64" s="241"/>
      <c r="AG64" s="241"/>
      <c r="AH64" s="225"/>
      <c r="AI64" s="225"/>
      <c r="AJ64" s="225"/>
      <c r="AK64" s="225"/>
      <c r="AL64" s="225"/>
      <c r="AM64" s="225"/>
      <c r="AN64" s="242"/>
      <c r="AO64" s="135"/>
      <c r="AP64" s="135"/>
      <c r="AQ64" s="243"/>
      <c r="AR64" s="243"/>
      <c r="AS64" s="244"/>
      <c r="AT64" s="245"/>
      <c r="AU64" s="246"/>
      <c r="AV64" s="245"/>
      <c r="AW64" s="245"/>
      <c r="AX64" s="245"/>
      <c r="AY64" s="238"/>
      <c r="AZ64" s="240"/>
      <c r="BA64" s="238"/>
      <c r="BB64" s="238"/>
      <c r="BC64" s="238"/>
      <c r="BD64" s="240"/>
      <c r="BE64" s="238"/>
      <c r="BF64" s="238"/>
      <c r="BG64" s="238"/>
      <c r="BH64" s="240"/>
      <c r="BI64" s="238"/>
      <c r="BJ64" s="241"/>
      <c r="BK64" s="241"/>
      <c r="BL64" s="241"/>
      <c r="BM64" s="241"/>
      <c r="BN64" s="241"/>
      <c r="BO64" s="241"/>
      <c r="BP64" s="225"/>
      <c r="BQ64" s="225"/>
      <c r="BR64" s="225"/>
      <c r="BS64" s="225"/>
      <c r="BT64" s="225"/>
      <c r="BU64" s="225"/>
      <c r="BV64" s="135"/>
      <c r="BW64" s="135"/>
      <c r="BX64" s="135"/>
    </row>
    <row r="65" spans="1:76" ht="15.75" hidden="1">
      <c r="A65" s="226">
        <f t="shared" si="8"/>
        <v>59</v>
      </c>
      <c r="B65" s="224">
        <f t="shared" si="34"/>
        <v>42273</v>
      </c>
      <c r="C65" s="224" t="str">
        <f t="shared" si="35"/>
        <v>männlich U16</v>
      </c>
      <c r="D65" s="133" t="s">
        <v>92</v>
      </c>
      <c r="E65" s="226">
        <f t="shared" si="36"/>
        <v>14</v>
      </c>
      <c r="F65" s="226">
        <f t="shared" si="37"/>
        <v>4</v>
      </c>
      <c r="G65" s="226">
        <f t="shared" si="38"/>
        <v>59</v>
      </c>
      <c r="H65" s="224" t="str">
        <f t="shared" si="39"/>
        <v>Großenasper SV</v>
      </c>
      <c r="I65" s="224" t="str">
        <f t="shared" si="40"/>
        <v xml:space="preserve"> -</v>
      </c>
      <c r="J65" s="224" t="str">
        <f t="shared" si="41"/>
        <v>SV Kubschütz</v>
      </c>
      <c r="K65" s="224"/>
      <c r="L65" s="224" t="str">
        <f t="shared" si="42"/>
        <v>SG Bademeusel</v>
      </c>
      <c r="M65" s="224"/>
      <c r="N65" s="224"/>
      <c r="O65" s="224"/>
      <c r="P65" s="224"/>
      <c r="Q65" s="238"/>
      <c r="R65" s="239"/>
      <c r="S65" s="238"/>
      <c r="T65" s="238"/>
      <c r="U65" s="238"/>
      <c r="V65" s="240"/>
      <c r="W65" s="238"/>
      <c r="X65" s="238"/>
      <c r="Y65" s="238"/>
      <c r="Z65" s="240"/>
      <c r="AA65" s="238"/>
      <c r="AB65" s="241"/>
      <c r="AC65" s="241"/>
      <c r="AD65" s="241"/>
      <c r="AE65" s="241"/>
      <c r="AF65" s="241"/>
      <c r="AG65" s="241"/>
      <c r="AH65" s="225"/>
      <c r="AI65" s="225"/>
      <c r="AJ65" s="225"/>
      <c r="AK65" s="225"/>
      <c r="AL65" s="225"/>
      <c r="AM65" s="225"/>
      <c r="AN65" s="242"/>
      <c r="AO65" s="135"/>
      <c r="AP65" s="135"/>
      <c r="AQ65" s="243"/>
      <c r="AR65" s="243"/>
      <c r="AS65" s="244"/>
      <c r="AT65" s="245"/>
      <c r="AU65" s="246"/>
      <c r="AV65" s="245"/>
      <c r="AW65" s="245"/>
      <c r="AX65" s="245"/>
      <c r="AY65" s="238"/>
      <c r="AZ65" s="240"/>
      <c r="BA65" s="238"/>
      <c r="BB65" s="238"/>
      <c r="BC65" s="238"/>
      <c r="BD65" s="240"/>
      <c r="BE65" s="238"/>
      <c r="BF65" s="238"/>
      <c r="BG65" s="238"/>
      <c r="BH65" s="240"/>
      <c r="BI65" s="238"/>
      <c r="BJ65" s="241"/>
      <c r="BK65" s="241"/>
      <c r="BL65" s="241"/>
      <c r="BM65" s="241"/>
      <c r="BN65" s="241"/>
      <c r="BO65" s="241"/>
      <c r="BP65" s="225"/>
      <c r="BQ65" s="225"/>
      <c r="BR65" s="225"/>
      <c r="BS65" s="225"/>
      <c r="BT65" s="225"/>
      <c r="BU65" s="225"/>
      <c r="BV65" s="135"/>
      <c r="BW65" s="135"/>
      <c r="BX65" s="135"/>
    </row>
    <row r="66" spans="1:76" ht="15.75" hidden="1">
      <c r="A66" s="226">
        <f t="shared" si="8"/>
        <v>60</v>
      </c>
      <c r="B66" s="224">
        <f>AN119</f>
        <v>42273</v>
      </c>
      <c r="C66" s="224" t="str">
        <f t="shared" si="35"/>
        <v>männlich U16</v>
      </c>
      <c r="D66" s="133" t="s">
        <v>92</v>
      </c>
      <c r="E66" s="226">
        <f t="shared" si="36"/>
        <v>15</v>
      </c>
      <c r="F66" s="226">
        <f t="shared" si="37"/>
        <v>4</v>
      </c>
      <c r="G66" s="226">
        <f t="shared" si="38"/>
        <v>60</v>
      </c>
      <c r="H66" s="224" t="str">
        <f t="shared" si="39"/>
        <v>TV Voerde</v>
      </c>
      <c r="I66" s="224" t="str">
        <f t="shared" si="40"/>
        <v xml:space="preserve"> -</v>
      </c>
      <c r="J66" s="224" t="str">
        <f t="shared" si="41"/>
        <v>TV Segnitz</v>
      </c>
      <c r="K66" s="224"/>
      <c r="L66" s="224" t="str">
        <f t="shared" si="42"/>
        <v>Großenasper SV</v>
      </c>
      <c r="M66" s="224"/>
      <c r="N66" s="224"/>
      <c r="O66" s="224"/>
      <c r="P66" s="224"/>
      <c r="Q66" s="238"/>
      <c r="R66" s="239"/>
      <c r="S66" s="238"/>
      <c r="T66" s="238"/>
      <c r="U66" s="238"/>
      <c r="V66" s="240"/>
      <c r="W66" s="238"/>
      <c r="X66" s="238"/>
      <c r="Y66" s="238"/>
      <c r="Z66" s="240"/>
      <c r="AA66" s="238"/>
      <c r="AB66" s="241"/>
      <c r="AC66" s="241"/>
      <c r="AD66" s="241"/>
      <c r="AE66" s="241"/>
      <c r="AF66" s="241"/>
      <c r="AG66" s="241"/>
      <c r="AH66" s="225"/>
      <c r="AI66" s="225"/>
      <c r="AJ66" s="225"/>
      <c r="AK66" s="225"/>
      <c r="AL66" s="225"/>
      <c r="AM66" s="225"/>
      <c r="AN66" s="242"/>
      <c r="AO66" s="135"/>
      <c r="AP66" s="135"/>
      <c r="AQ66" s="243"/>
      <c r="AR66" s="243"/>
      <c r="AS66" s="244"/>
      <c r="AT66" s="245"/>
      <c r="AU66" s="246"/>
      <c r="AV66" s="245"/>
      <c r="AW66" s="245"/>
      <c r="AX66" s="245"/>
      <c r="AY66" s="238"/>
      <c r="AZ66" s="240"/>
      <c r="BA66" s="238"/>
      <c r="BB66" s="238"/>
      <c r="BC66" s="238"/>
      <c r="BD66" s="240"/>
      <c r="BE66" s="238"/>
      <c r="BF66" s="238"/>
      <c r="BG66" s="238"/>
      <c r="BH66" s="240"/>
      <c r="BI66" s="238"/>
      <c r="BJ66" s="241"/>
      <c r="BK66" s="241"/>
      <c r="BL66" s="241"/>
      <c r="BM66" s="241"/>
      <c r="BN66" s="241"/>
      <c r="BO66" s="241"/>
      <c r="BP66" s="225"/>
      <c r="BQ66" s="225"/>
      <c r="BR66" s="225"/>
      <c r="BS66" s="225"/>
      <c r="BT66" s="225"/>
      <c r="BU66" s="225"/>
      <c r="BV66" s="135"/>
      <c r="BW66" s="135"/>
      <c r="BX66" s="135"/>
    </row>
    <row r="67" spans="1:76" ht="15.75" hidden="1">
      <c r="A67" s="226">
        <f>'Ergebnisse So'!A5</f>
        <v>61</v>
      </c>
      <c r="B67" s="224">
        <f>'Ergebnisse So'!B5</f>
        <v>42274</v>
      </c>
      <c r="C67" s="226" t="str">
        <f>'Ergebnisse So'!C5</f>
        <v>männlich U16</v>
      </c>
      <c r="D67" s="226" t="str">
        <f>'Ergebnisse So'!D5</f>
        <v>Quali-VF</v>
      </c>
      <c r="E67" s="226">
        <f>'Ergebnisse So'!E5</f>
        <v>16</v>
      </c>
      <c r="F67" s="226">
        <f>'Ergebnisse So'!F5</f>
        <v>1</v>
      </c>
      <c r="G67" s="226">
        <f>'Ergebnisse So'!G5</f>
        <v>61</v>
      </c>
      <c r="H67" s="226" t="str">
        <f>'Ergebnisse So'!H5</f>
        <v>TV Wünschmichelbach</v>
      </c>
      <c r="I67" s="226" t="str">
        <f>'Ergebnisse So'!I5</f>
        <v>-</v>
      </c>
      <c r="J67" s="226" t="str">
        <f>'Ergebnisse So'!J5</f>
        <v>TV Haibach</v>
      </c>
      <c r="K67" s="226"/>
      <c r="L67" s="226" t="str">
        <f>'Ergebnisse So'!L5</f>
        <v>SV Kubschütz</v>
      </c>
      <c r="M67" s="226" t="str">
        <f>'Ergebnisse So'!M5</f>
        <v>2.Grp. A</v>
      </c>
      <c r="N67" s="226" t="str">
        <f>'Ergebnisse So'!N5</f>
        <v xml:space="preserve"> -</v>
      </c>
      <c r="O67" s="226" t="str">
        <f>'Ergebnisse So'!O5</f>
        <v>3.Grp. B</v>
      </c>
      <c r="P67" s="226" t="str">
        <f>'Ergebnisse So'!P5</f>
        <v>1.Grp. D</v>
      </c>
      <c r="Q67" s="238"/>
      <c r="R67" s="239"/>
      <c r="S67" s="238"/>
      <c r="T67" s="238"/>
      <c r="U67" s="238"/>
      <c r="V67" s="240"/>
      <c r="W67" s="238"/>
      <c r="X67" s="238"/>
      <c r="Y67" s="238"/>
      <c r="Z67" s="240"/>
      <c r="AA67" s="238"/>
      <c r="AB67" s="241"/>
      <c r="AC67" s="241"/>
      <c r="AD67" s="241"/>
      <c r="AE67" s="241"/>
      <c r="AF67" s="241"/>
      <c r="AG67" s="241"/>
      <c r="AH67" s="225"/>
      <c r="AI67" s="225"/>
      <c r="AJ67" s="225"/>
      <c r="AK67" s="225"/>
      <c r="AL67" s="225"/>
      <c r="AM67" s="225"/>
      <c r="AN67" s="242"/>
      <c r="AO67" s="135"/>
      <c r="AP67" s="135"/>
      <c r="AQ67" s="243"/>
      <c r="AR67" s="243"/>
      <c r="AS67" s="244"/>
      <c r="AT67" s="245"/>
      <c r="AU67" s="246"/>
      <c r="AV67" s="245"/>
      <c r="AW67" s="245"/>
      <c r="AX67" s="245"/>
      <c r="AY67" s="238"/>
      <c r="AZ67" s="240"/>
      <c r="BA67" s="238"/>
      <c r="BB67" s="238"/>
      <c r="BC67" s="238"/>
      <c r="BD67" s="240"/>
      <c r="BE67" s="238"/>
      <c r="BF67" s="238"/>
      <c r="BG67" s="238"/>
      <c r="BH67" s="240"/>
      <c r="BI67" s="238"/>
      <c r="BJ67" s="241"/>
      <c r="BK67" s="241"/>
      <c r="BL67" s="241"/>
      <c r="BM67" s="241"/>
      <c r="BN67" s="241"/>
      <c r="BO67" s="241"/>
      <c r="BP67" s="225"/>
      <c r="BQ67" s="225"/>
      <c r="BR67" s="225"/>
      <c r="BS67" s="225"/>
      <c r="BT67" s="225"/>
      <c r="BU67" s="225"/>
      <c r="BV67" s="135"/>
      <c r="BW67" s="135"/>
      <c r="BX67" s="135"/>
    </row>
    <row r="68" spans="1:76" ht="15.75" hidden="1">
      <c r="A68" s="226">
        <f>'Ergebnisse So'!A6</f>
        <v>62</v>
      </c>
      <c r="B68" s="224">
        <f>'Ergebnisse So'!B6</f>
        <v>42274</v>
      </c>
      <c r="C68" s="226" t="str">
        <f>'Ergebnisse So'!C6</f>
        <v>männlich U16</v>
      </c>
      <c r="D68" s="226" t="str">
        <f>'Ergebnisse So'!D6</f>
        <v>Quali-VF</v>
      </c>
      <c r="E68" s="226">
        <f>'Ergebnisse So'!E6</f>
        <v>16</v>
      </c>
      <c r="F68" s="226">
        <f>'Ergebnisse So'!F6</f>
        <v>2</v>
      </c>
      <c r="G68" s="226">
        <f>'Ergebnisse So'!G6</f>
        <v>62</v>
      </c>
      <c r="H68" s="226" t="str">
        <f>'Ergebnisse So'!H6</f>
        <v>Ahlhorner SV</v>
      </c>
      <c r="I68" s="226" t="str">
        <f>'Ergebnisse So'!I6</f>
        <v>-</v>
      </c>
      <c r="J68" s="226" t="str">
        <f>'Ergebnisse So'!J6</f>
        <v>TV Segnitz</v>
      </c>
      <c r="K68" s="226"/>
      <c r="L68" s="226" t="str">
        <f>'Ergebnisse So'!L6</f>
        <v>TuS Dahlbruch</v>
      </c>
      <c r="M68" s="226" t="str">
        <f>'Ergebnisse So'!M6</f>
        <v>2.Grp. C</v>
      </c>
      <c r="N68" s="226" t="str">
        <f>'Ergebnisse So'!N6</f>
        <v xml:space="preserve"> -</v>
      </c>
      <c r="O68" s="226" t="str">
        <f>'Ergebnisse So'!O6</f>
        <v>3.Grp. D</v>
      </c>
      <c r="P68" s="226" t="str">
        <f>'Ergebnisse So'!P6</f>
        <v>1.Grp. C</v>
      </c>
      <c r="Q68" s="238"/>
      <c r="R68" s="239"/>
      <c r="S68" s="238"/>
      <c r="T68" s="238"/>
      <c r="U68" s="238"/>
      <c r="V68" s="240"/>
      <c r="W68" s="238"/>
      <c r="X68" s="238"/>
      <c r="Y68" s="238"/>
      <c r="Z68" s="240"/>
      <c r="AA68" s="238"/>
      <c r="AB68" s="241"/>
      <c r="AC68" s="241"/>
      <c r="AD68" s="241"/>
      <c r="AE68" s="241"/>
      <c r="AF68" s="241"/>
      <c r="AG68" s="241"/>
      <c r="AH68" s="225"/>
      <c r="AI68" s="225"/>
      <c r="AJ68" s="225"/>
      <c r="AK68" s="225"/>
      <c r="AL68" s="225"/>
      <c r="AM68" s="225"/>
      <c r="AN68" s="242"/>
      <c r="AO68" s="135"/>
      <c r="AP68" s="135"/>
      <c r="AQ68" s="243"/>
      <c r="AR68" s="243"/>
      <c r="AS68" s="244"/>
      <c r="AT68" s="245"/>
      <c r="AU68" s="246"/>
      <c r="AV68" s="245"/>
      <c r="AW68" s="245"/>
      <c r="AX68" s="245"/>
      <c r="AY68" s="238"/>
      <c r="AZ68" s="240"/>
      <c r="BA68" s="238"/>
      <c r="BB68" s="238"/>
      <c r="BC68" s="238"/>
      <c r="BD68" s="240"/>
      <c r="BE68" s="238"/>
      <c r="BF68" s="238"/>
      <c r="BG68" s="238"/>
      <c r="BH68" s="240"/>
      <c r="BI68" s="238"/>
      <c r="BJ68" s="241"/>
      <c r="BK68" s="241"/>
      <c r="BL68" s="241"/>
      <c r="BM68" s="241"/>
      <c r="BN68" s="241"/>
      <c r="BO68" s="241"/>
      <c r="BP68" s="225"/>
      <c r="BQ68" s="225"/>
      <c r="BR68" s="225"/>
      <c r="BS68" s="225"/>
      <c r="BT68" s="225"/>
      <c r="BU68" s="225"/>
      <c r="BV68" s="135"/>
      <c r="BW68" s="135"/>
      <c r="BX68" s="135"/>
    </row>
    <row r="69" spans="1:76" ht="15.75" hidden="1">
      <c r="A69" s="226">
        <f>'Ergebnisse So'!A7</f>
        <v>63</v>
      </c>
      <c r="B69" s="224">
        <f>'Ergebnisse So'!B7</f>
        <v>42274</v>
      </c>
      <c r="C69" s="226" t="str">
        <f>'Ergebnisse So'!C7</f>
        <v>männlich U16</v>
      </c>
      <c r="D69" s="226" t="str">
        <f>'Ergebnisse So'!D7</f>
        <v>Quali-VF</v>
      </c>
      <c r="E69" s="226">
        <f>'Ergebnisse So'!E7</f>
        <v>17</v>
      </c>
      <c r="F69" s="226">
        <f>'Ergebnisse So'!F7</f>
        <v>1</v>
      </c>
      <c r="G69" s="226">
        <f>'Ergebnisse So'!G7</f>
        <v>63</v>
      </c>
      <c r="H69" s="226" t="str">
        <f>'Ergebnisse So'!H7</f>
        <v>SV Düdenbüttel</v>
      </c>
      <c r="I69" s="226" t="str">
        <f>'Ergebnisse So'!I7</f>
        <v>-</v>
      </c>
      <c r="J69" s="226" t="str">
        <f>'Ergebnisse So'!J7</f>
        <v>TuS Wickrath</v>
      </c>
      <c r="K69" s="226"/>
      <c r="L69" s="226" t="str">
        <f>'Ergebnisse So'!L7</f>
        <v>TV Brettorf</v>
      </c>
      <c r="M69" s="226" t="str">
        <f>'Ergebnisse So'!M7</f>
        <v>2.Grp. B</v>
      </c>
      <c r="N69" s="226" t="str">
        <f>'Ergebnisse So'!N7</f>
        <v xml:space="preserve"> -</v>
      </c>
      <c r="O69" s="226" t="str">
        <f>'Ergebnisse So'!O7</f>
        <v>3.Grp. A</v>
      </c>
      <c r="P69" s="226" t="str">
        <f>'Ergebnisse So'!P7</f>
        <v>1.Grp. A</v>
      </c>
      <c r="Q69" s="238"/>
      <c r="R69" s="239"/>
      <c r="S69" s="238"/>
      <c r="T69" s="238"/>
      <c r="U69" s="238"/>
      <c r="V69" s="240"/>
      <c r="W69" s="238"/>
      <c r="X69" s="238"/>
      <c r="Y69" s="238"/>
      <c r="Z69" s="240"/>
      <c r="AA69" s="238"/>
      <c r="AB69" s="241"/>
      <c r="AC69" s="241"/>
      <c r="AD69" s="241"/>
      <c r="AE69" s="241"/>
      <c r="AF69" s="241"/>
      <c r="AG69" s="241"/>
      <c r="AH69" s="225"/>
      <c r="AI69" s="225"/>
      <c r="AJ69" s="225"/>
      <c r="AK69" s="225"/>
      <c r="AL69" s="225"/>
      <c r="AM69" s="225"/>
      <c r="AN69" s="242"/>
      <c r="AO69" s="135"/>
      <c r="AP69" s="135"/>
      <c r="AQ69" s="243"/>
      <c r="AR69" s="243"/>
      <c r="AS69" s="244"/>
      <c r="AT69" s="245"/>
      <c r="AU69" s="246"/>
      <c r="AV69" s="245"/>
      <c r="AW69" s="245"/>
      <c r="AX69" s="245"/>
      <c r="AY69" s="238"/>
      <c r="AZ69" s="240"/>
      <c r="BA69" s="238"/>
      <c r="BB69" s="238"/>
      <c r="BC69" s="238"/>
      <c r="BD69" s="240"/>
      <c r="BE69" s="238"/>
      <c r="BF69" s="238"/>
      <c r="BG69" s="238"/>
      <c r="BH69" s="240"/>
      <c r="BI69" s="238"/>
      <c r="BJ69" s="241"/>
      <c r="BK69" s="241"/>
      <c r="BL69" s="241"/>
      <c r="BM69" s="241"/>
      <c r="BN69" s="241"/>
      <c r="BO69" s="241"/>
      <c r="BP69" s="225"/>
      <c r="BQ69" s="225"/>
      <c r="BR69" s="225"/>
      <c r="BS69" s="225"/>
      <c r="BT69" s="225"/>
      <c r="BU69" s="225"/>
      <c r="BV69" s="135"/>
      <c r="BW69" s="135"/>
      <c r="BX69" s="135"/>
    </row>
    <row r="70" spans="1:76" ht="15.75" hidden="1">
      <c r="A70" s="226">
        <f>'Ergebnisse So'!A8</f>
        <v>64</v>
      </c>
      <c r="B70" s="224">
        <f>'Ergebnisse So'!B8</f>
        <v>42274</v>
      </c>
      <c r="C70" s="226" t="str">
        <f>'Ergebnisse So'!C8</f>
        <v>männlich U16</v>
      </c>
      <c r="D70" s="226" t="str">
        <f>'Ergebnisse So'!D8</f>
        <v>Quali-VF</v>
      </c>
      <c r="E70" s="226">
        <f>'Ergebnisse So'!E8</f>
        <v>17</v>
      </c>
      <c r="F70" s="226">
        <f>'Ergebnisse So'!F8</f>
        <v>2</v>
      </c>
      <c r="G70" s="226">
        <f>'Ergebnisse So'!G8</f>
        <v>64</v>
      </c>
      <c r="H70" s="226" t="str">
        <f>'Ergebnisse So'!H8</f>
        <v>TV Waibstadt</v>
      </c>
      <c r="I70" s="226" t="str">
        <f>'Ergebnisse So'!I8</f>
        <v>-</v>
      </c>
      <c r="J70" s="226" t="str">
        <f>'Ergebnisse So'!J8</f>
        <v>Berliner Turnerschaft</v>
      </c>
      <c r="K70" s="226"/>
      <c r="L70" s="226" t="str">
        <f>'Ergebnisse So'!L8</f>
        <v>TV Vaihingen/Enz</v>
      </c>
      <c r="M70" s="226" t="str">
        <f>'Ergebnisse So'!M8</f>
        <v>2.Grp. D</v>
      </c>
      <c r="N70" s="226" t="str">
        <f>'Ergebnisse So'!N8</f>
        <v xml:space="preserve"> -</v>
      </c>
      <c r="O70" s="226" t="str">
        <f>'Ergebnisse So'!O8</f>
        <v>3.Grp. C</v>
      </c>
      <c r="P70" s="226" t="str">
        <f>'Ergebnisse So'!P8</f>
        <v>1.Grp. B</v>
      </c>
      <c r="Q70" s="238"/>
      <c r="R70" s="239"/>
      <c r="S70" s="238"/>
      <c r="T70" s="238"/>
      <c r="U70" s="238"/>
      <c r="V70" s="240"/>
      <c r="W70" s="238"/>
      <c r="X70" s="238"/>
      <c r="Y70" s="238"/>
      <c r="Z70" s="240"/>
      <c r="AA70" s="238"/>
      <c r="AB70" s="241"/>
      <c r="AC70" s="241"/>
      <c r="AD70" s="241"/>
      <c r="AE70" s="241"/>
      <c r="AF70" s="241"/>
      <c r="AG70" s="241"/>
      <c r="AH70" s="225"/>
      <c r="AI70" s="225"/>
      <c r="AJ70" s="225"/>
      <c r="AK70" s="225"/>
      <c r="AL70" s="225"/>
      <c r="AM70" s="225"/>
      <c r="AN70" s="242"/>
      <c r="AO70" s="135"/>
      <c r="AP70" s="135"/>
      <c r="AQ70" s="243"/>
      <c r="AR70" s="243"/>
      <c r="AS70" s="244"/>
      <c r="AT70" s="245"/>
      <c r="AU70" s="246"/>
      <c r="AV70" s="245"/>
      <c r="AW70" s="245"/>
      <c r="AX70" s="245"/>
      <c r="AY70" s="238"/>
      <c r="AZ70" s="240"/>
      <c r="BA70" s="238"/>
      <c r="BB70" s="238"/>
      <c r="BC70" s="238"/>
      <c r="BD70" s="240"/>
      <c r="BE70" s="238"/>
      <c r="BF70" s="238"/>
      <c r="BG70" s="238"/>
      <c r="BH70" s="240"/>
      <c r="BI70" s="238"/>
      <c r="BJ70" s="241"/>
      <c r="BK70" s="241"/>
      <c r="BL70" s="241"/>
      <c r="BM70" s="241"/>
      <c r="BN70" s="241"/>
      <c r="BO70" s="241"/>
      <c r="BP70" s="225"/>
      <c r="BQ70" s="225"/>
      <c r="BR70" s="225"/>
      <c r="BS70" s="225"/>
      <c r="BT70" s="225"/>
      <c r="BU70" s="225"/>
      <c r="BV70" s="135"/>
      <c r="BW70" s="135"/>
      <c r="BX70" s="135"/>
    </row>
    <row r="71" spans="1:76" ht="15.75" hidden="1">
      <c r="A71" s="226">
        <f>'Ergebnisse So'!A9</f>
        <v>65</v>
      </c>
      <c r="B71" s="224">
        <f>'Ergebnisse So'!B9</f>
        <v>42274</v>
      </c>
      <c r="C71" s="226" t="str">
        <f>'Ergebnisse So'!C9</f>
        <v>männlich U16</v>
      </c>
      <c r="D71" s="226" t="str">
        <f>'Ergebnisse So'!D9</f>
        <v>Viertelf.</v>
      </c>
      <c r="E71" s="226">
        <f>'Ergebnisse So'!E9</f>
        <v>18</v>
      </c>
      <c r="F71" s="226">
        <f>'Ergebnisse So'!F9</f>
        <v>1</v>
      </c>
      <c r="G71" s="226">
        <f>'Ergebnisse So'!G9</f>
        <v>65</v>
      </c>
      <c r="H71" s="226" t="str">
        <f>'Ergebnisse So'!H9</f>
        <v>SV Kubschütz</v>
      </c>
      <c r="I71" s="226" t="str">
        <f>'Ergebnisse So'!I9</f>
        <v>-</v>
      </c>
      <c r="J71" s="226" t="str">
        <f>'Ergebnisse So'!J9</f>
        <v>TV Wünschmichelbach</v>
      </c>
      <c r="K71" s="226"/>
      <c r="L71" s="226" t="str">
        <f>'Ergebnisse So'!L9</f>
        <v>TV Haibach</v>
      </c>
      <c r="M71" s="226" t="str">
        <f>'Ergebnisse So'!M9</f>
        <v>1.Grp. D</v>
      </c>
      <c r="N71" s="226" t="str">
        <f>'Ergebnisse So'!N9</f>
        <v xml:space="preserve"> -</v>
      </c>
      <c r="O71" s="226" t="str">
        <f>'Ergebnisse So'!O9</f>
        <v>Sieger Spiel 61</v>
      </c>
      <c r="P71" s="226" t="str">
        <f>'Ergebnisse So'!P9</f>
        <v>Verlierer Spiel 61</v>
      </c>
      <c r="Q71" s="238"/>
      <c r="R71" s="239"/>
      <c r="S71" s="238"/>
      <c r="T71" s="238"/>
      <c r="U71" s="238"/>
      <c r="V71" s="240"/>
      <c r="W71" s="238"/>
      <c r="X71" s="238"/>
      <c r="Y71" s="238"/>
      <c r="Z71" s="240"/>
      <c r="AA71" s="238"/>
      <c r="AB71" s="241"/>
      <c r="AC71" s="241"/>
      <c r="AD71" s="241"/>
      <c r="AE71" s="241"/>
      <c r="AF71" s="241"/>
      <c r="AG71" s="241"/>
      <c r="AH71" s="225"/>
      <c r="AI71" s="225"/>
      <c r="AJ71" s="225"/>
      <c r="AK71" s="225"/>
      <c r="AL71" s="225"/>
      <c r="AM71" s="225"/>
      <c r="AN71" s="242"/>
      <c r="AO71" s="135"/>
      <c r="AP71" s="135"/>
      <c r="AQ71" s="243"/>
      <c r="AR71" s="243"/>
      <c r="AS71" s="244"/>
      <c r="AT71" s="245"/>
      <c r="AU71" s="246"/>
      <c r="AV71" s="245"/>
      <c r="AW71" s="245"/>
      <c r="AX71" s="245"/>
      <c r="AY71" s="238"/>
      <c r="AZ71" s="240"/>
      <c r="BA71" s="238"/>
      <c r="BB71" s="238"/>
      <c r="BC71" s="238"/>
      <c r="BD71" s="240"/>
      <c r="BE71" s="238"/>
      <c r="BF71" s="238"/>
      <c r="BG71" s="238"/>
      <c r="BH71" s="240"/>
      <c r="BI71" s="238"/>
      <c r="BJ71" s="241"/>
      <c r="BK71" s="241"/>
      <c r="BL71" s="241"/>
      <c r="BM71" s="241"/>
      <c r="BN71" s="241"/>
      <c r="BO71" s="241"/>
      <c r="BP71" s="225"/>
      <c r="BQ71" s="225"/>
      <c r="BR71" s="225"/>
      <c r="BS71" s="225"/>
      <c r="BT71" s="225"/>
      <c r="BU71" s="225"/>
      <c r="BV71" s="135"/>
      <c r="BW71" s="135"/>
      <c r="BX71" s="135"/>
    </row>
    <row r="72" spans="1:76" ht="15.75" hidden="1">
      <c r="A72" s="226">
        <f>'Ergebnisse So'!A10</f>
        <v>66</v>
      </c>
      <c r="B72" s="224">
        <f>'Ergebnisse So'!B10</f>
        <v>42274</v>
      </c>
      <c r="C72" s="226" t="str">
        <f>'Ergebnisse So'!C10</f>
        <v>männlich U16</v>
      </c>
      <c r="D72" s="226" t="str">
        <f>'Ergebnisse So'!D10</f>
        <v>Viertelf.</v>
      </c>
      <c r="E72" s="226">
        <f>'Ergebnisse So'!E10</f>
        <v>18</v>
      </c>
      <c r="F72" s="226">
        <f>'Ergebnisse So'!F10</f>
        <v>2</v>
      </c>
      <c r="G72" s="226">
        <f>'Ergebnisse So'!G10</f>
        <v>66</v>
      </c>
      <c r="H72" s="226" t="str">
        <f>'Ergebnisse So'!H10</f>
        <v>TV Brettorf</v>
      </c>
      <c r="I72" s="226" t="str">
        <f>'Ergebnisse So'!I10</f>
        <v>-</v>
      </c>
      <c r="J72" s="226" t="str">
        <f>'Ergebnisse So'!J10</f>
        <v>Ahlhorner SV</v>
      </c>
      <c r="K72" s="226"/>
      <c r="L72" s="226" t="str">
        <f>'Ergebnisse So'!L10</f>
        <v>TV Segnitz</v>
      </c>
      <c r="M72" s="226" t="str">
        <f>'Ergebnisse So'!M10</f>
        <v>1.Grp. A</v>
      </c>
      <c r="N72" s="226" t="str">
        <f>'Ergebnisse So'!N10</f>
        <v xml:space="preserve"> -</v>
      </c>
      <c r="O72" s="226" t="str">
        <f>'Ergebnisse So'!O10</f>
        <v>Sieger Spiel 62</v>
      </c>
      <c r="P72" s="226" t="str">
        <f>'Ergebnisse So'!P10</f>
        <v>Verlierer Spiel 62</v>
      </c>
      <c r="Q72" s="238"/>
      <c r="R72" s="239"/>
      <c r="S72" s="238"/>
      <c r="T72" s="238"/>
      <c r="U72" s="238"/>
      <c r="V72" s="240"/>
      <c r="W72" s="238"/>
      <c r="X72" s="238"/>
      <c r="Y72" s="238"/>
      <c r="Z72" s="240"/>
      <c r="AA72" s="238"/>
      <c r="AB72" s="241"/>
      <c r="AC72" s="241"/>
      <c r="AD72" s="241"/>
      <c r="AE72" s="241"/>
      <c r="AF72" s="241"/>
      <c r="AG72" s="241"/>
      <c r="AH72" s="225"/>
      <c r="AI72" s="225"/>
      <c r="AJ72" s="225"/>
      <c r="AK72" s="225"/>
      <c r="AL72" s="225"/>
      <c r="AM72" s="225"/>
      <c r="AN72" s="242"/>
      <c r="AO72" s="135"/>
      <c r="AP72" s="135"/>
      <c r="AQ72" s="243"/>
      <c r="AR72" s="243"/>
      <c r="AS72" s="244"/>
      <c r="AT72" s="245"/>
      <c r="AU72" s="246"/>
      <c r="AV72" s="245"/>
      <c r="AW72" s="245"/>
      <c r="AX72" s="245"/>
      <c r="AY72" s="238"/>
      <c r="AZ72" s="240"/>
      <c r="BA72" s="238"/>
      <c r="BB72" s="238"/>
      <c r="BC72" s="238"/>
      <c r="BD72" s="240"/>
      <c r="BE72" s="238"/>
      <c r="BF72" s="238"/>
      <c r="BG72" s="238"/>
      <c r="BH72" s="240"/>
      <c r="BI72" s="238"/>
      <c r="BJ72" s="241"/>
      <c r="BK72" s="241"/>
      <c r="BL72" s="241"/>
      <c r="BM72" s="241"/>
      <c r="BN72" s="241"/>
      <c r="BO72" s="241"/>
      <c r="BP72" s="225"/>
      <c r="BQ72" s="225"/>
      <c r="BR72" s="225"/>
      <c r="BS72" s="225"/>
      <c r="BT72" s="225"/>
      <c r="BU72" s="225"/>
      <c r="BV72" s="135"/>
      <c r="BW72" s="135"/>
      <c r="BX72" s="135"/>
    </row>
    <row r="73" spans="1:76" ht="15.75" hidden="1">
      <c r="A73" s="226">
        <f>'Ergebnisse So'!A11</f>
        <v>67</v>
      </c>
      <c r="B73" s="224">
        <f>'Ergebnisse So'!B11</f>
        <v>42274</v>
      </c>
      <c r="C73" s="226" t="str">
        <f>'Ergebnisse So'!C11</f>
        <v>männlich U16</v>
      </c>
      <c r="D73" s="226" t="str">
        <f>'Ergebnisse So'!D11</f>
        <v>Viertelf.</v>
      </c>
      <c r="E73" s="226">
        <f>'Ergebnisse So'!E11</f>
        <v>19</v>
      </c>
      <c r="F73" s="226">
        <f>'Ergebnisse So'!F11</f>
        <v>1</v>
      </c>
      <c r="G73" s="226">
        <f>'Ergebnisse So'!G11</f>
        <v>67</v>
      </c>
      <c r="H73" s="226" t="str">
        <f>'Ergebnisse So'!H11</f>
        <v>TuS Dahlbruch</v>
      </c>
      <c r="I73" s="226" t="str">
        <f>'Ergebnisse So'!I11</f>
        <v>-</v>
      </c>
      <c r="J73" s="226" t="str">
        <f>'Ergebnisse So'!J11</f>
        <v>TuS Wickrath</v>
      </c>
      <c r="K73" s="226"/>
      <c r="L73" s="226" t="str">
        <f>'Ergebnisse So'!L11</f>
        <v>TV Wünschmichelbach</v>
      </c>
      <c r="M73" s="226" t="str">
        <f>'Ergebnisse So'!M11</f>
        <v>1.Grp. C</v>
      </c>
      <c r="N73" s="226" t="str">
        <f>'Ergebnisse So'!N11</f>
        <v xml:space="preserve"> -</v>
      </c>
      <c r="O73" s="226" t="str">
        <f>'Ergebnisse So'!O11</f>
        <v>Sieger Spiel 63</v>
      </c>
      <c r="P73" s="226" t="str">
        <f>'Ergebnisse So'!P11</f>
        <v>Verlierer Spiel 65</v>
      </c>
      <c r="Q73" s="238"/>
      <c r="R73" s="239"/>
      <c r="S73" s="238"/>
      <c r="T73" s="238"/>
      <c r="U73" s="238"/>
      <c r="V73" s="240"/>
      <c r="W73" s="238"/>
      <c r="X73" s="238"/>
      <c r="Y73" s="238"/>
      <c r="Z73" s="240"/>
      <c r="AA73" s="238"/>
      <c r="AB73" s="241"/>
      <c r="AC73" s="241"/>
      <c r="AD73" s="241"/>
      <c r="AE73" s="241"/>
      <c r="AF73" s="241"/>
      <c r="AG73" s="241"/>
      <c r="AH73" s="225"/>
      <c r="AI73" s="225"/>
      <c r="AJ73" s="225"/>
      <c r="AK73" s="225"/>
      <c r="AL73" s="225"/>
      <c r="AM73" s="225"/>
      <c r="AN73" s="242"/>
      <c r="AO73" s="135"/>
      <c r="AP73" s="135"/>
      <c r="AQ73" s="243"/>
      <c r="AR73" s="243"/>
      <c r="AS73" s="244"/>
      <c r="AT73" s="245"/>
      <c r="AU73" s="246"/>
      <c r="AV73" s="245"/>
      <c r="AW73" s="245"/>
      <c r="AX73" s="245"/>
      <c r="AY73" s="238"/>
      <c r="AZ73" s="240"/>
      <c r="BA73" s="238"/>
      <c r="BB73" s="238"/>
      <c r="BC73" s="238"/>
      <c r="BD73" s="240"/>
      <c r="BE73" s="238"/>
      <c r="BF73" s="238"/>
      <c r="BG73" s="238"/>
      <c r="BH73" s="240"/>
      <c r="BI73" s="238"/>
      <c r="BJ73" s="241"/>
      <c r="BK73" s="241"/>
      <c r="BL73" s="241"/>
      <c r="BM73" s="241"/>
      <c r="BN73" s="241"/>
      <c r="BO73" s="241"/>
      <c r="BP73" s="225"/>
      <c r="BQ73" s="225"/>
      <c r="BR73" s="225"/>
      <c r="BS73" s="225"/>
      <c r="BT73" s="225"/>
      <c r="BU73" s="225"/>
      <c r="BV73" s="135"/>
      <c r="BW73" s="135"/>
      <c r="BX73" s="135"/>
    </row>
    <row r="74" spans="1:76" ht="15.75" hidden="1">
      <c r="A74" s="226">
        <f>'Ergebnisse So'!A12</f>
        <v>68</v>
      </c>
      <c r="B74" s="224">
        <f>'Ergebnisse So'!B12</f>
        <v>42274</v>
      </c>
      <c r="C74" s="226" t="str">
        <f>'Ergebnisse So'!C12</f>
        <v>männlich U16</v>
      </c>
      <c r="D74" s="226" t="str">
        <f>'Ergebnisse So'!D12</f>
        <v>Viertelf.</v>
      </c>
      <c r="E74" s="226">
        <f>'Ergebnisse So'!E12</f>
        <v>19</v>
      </c>
      <c r="F74" s="226">
        <f>'Ergebnisse So'!F12</f>
        <v>2</v>
      </c>
      <c r="G74" s="226">
        <f>'Ergebnisse So'!G12</f>
        <v>68</v>
      </c>
      <c r="H74" s="226" t="str">
        <f>'Ergebnisse So'!H12</f>
        <v>TV Vaihingen/Enz</v>
      </c>
      <c r="I74" s="226" t="str">
        <f>'Ergebnisse So'!I12</f>
        <v>-</v>
      </c>
      <c r="J74" s="226" t="str">
        <f>'Ergebnisse So'!J12</f>
        <v>TV Waibstadt</v>
      </c>
      <c r="K74" s="226"/>
      <c r="L74" s="226" t="str">
        <f>'Ergebnisse So'!L12</f>
        <v>Ahlhorner SV</v>
      </c>
      <c r="M74" s="226" t="str">
        <f>'Ergebnisse So'!M12</f>
        <v>1.Grp. B</v>
      </c>
      <c r="N74" s="226" t="str">
        <f>'Ergebnisse So'!N12</f>
        <v xml:space="preserve"> -</v>
      </c>
      <c r="O74" s="226" t="str">
        <f>'Ergebnisse So'!O12</f>
        <v>Sieger Spiel 64</v>
      </c>
      <c r="P74" s="226" t="str">
        <f>'Ergebnisse So'!P12</f>
        <v>Verlierer Spiel 66</v>
      </c>
      <c r="Q74" s="238"/>
      <c r="R74" s="239"/>
      <c r="S74" s="238"/>
      <c r="T74" s="238"/>
      <c r="U74" s="238"/>
      <c r="V74" s="240"/>
      <c r="W74" s="238"/>
      <c r="X74" s="238"/>
      <c r="Y74" s="238"/>
      <c r="Z74" s="240"/>
      <c r="AA74" s="238"/>
      <c r="AB74" s="241"/>
      <c r="AC74" s="241"/>
      <c r="AD74" s="241"/>
      <c r="AE74" s="241"/>
      <c r="AF74" s="241"/>
      <c r="AG74" s="241"/>
      <c r="AH74" s="225"/>
      <c r="AI74" s="225"/>
      <c r="AJ74" s="225"/>
      <c r="AK74" s="225"/>
      <c r="AL74" s="225"/>
      <c r="AM74" s="225"/>
      <c r="AN74" s="242"/>
      <c r="AO74" s="135"/>
      <c r="AP74" s="135"/>
      <c r="AQ74" s="243"/>
      <c r="AR74" s="243"/>
      <c r="AS74" s="244"/>
      <c r="AT74" s="245"/>
      <c r="AU74" s="246"/>
      <c r="AV74" s="245"/>
      <c r="AW74" s="245"/>
      <c r="AX74" s="245"/>
      <c r="AY74" s="238"/>
      <c r="AZ74" s="240"/>
      <c r="BA74" s="238"/>
      <c r="BB74" s="238"/>
      <c r="BC74" s="238"/>
      <c r="BD74" s="240"/>
      <c r="BE74" s="238"/>
      <c r="BF74" s="238"/>
      <c r="BG74" s="238"/>
      <c r="BH74" s="240"/>
      <c r="BI74" s="238"/>
      <c r="BJ74" s="241"/>
      <c r="BK74" s="241"/>
      <c r="BL74" s="241"/>
      <c r="BM74" s="241"/>
      <c r="BN74" s="241"/>
      <c r="BO74" s="241"/>
      <c r="BP74" s="225"/>
      <c r="BQ74" s="225"/>
      <c r="BR74" s="225"/>
      <c r="BS74" s="225"/>
      <c r="BT74" s="225"/>
      <c r="BU74" s="225"/>
      <c r="BV74" s="135"/>
      <c r="BW74" s="135"/>
      <c r="BX74" s="135"/>
    </row>
    <row r="75" spans="1:76" ht="15.75" hidden="1">
      <c r="A75" s="226">
        <f>'Ergebnisse So'!A13</f>
        <v>69</v>
      </c>
      <c r="B75" s="224">
        <f>'Ergebnisse So'!B13</f>
        <v>42274</v>
      </c>
      <c r="C75" s="226" t="str">
        <f>'Ergebnisse So'!C13</f>
        <v>männlich U16</v>
      </c>
      <c r="D75" s="226" t="str">
        <f>'Ergebnisse So'!D13</f>
        <v xml:space="preserve"> 9-12</v>
      </c>
      <c r="E75" s="226">
        <f>'Ergebnisse So'!E13</f>
        <v>20</v>
      </c>
      <c r="F75" s="226">
        <f>'Ergebnisse So'!F13</f>
        <v>1</v>
      </c>
      <c r="G75" s="226">
        <f>'Ergebnisse So'!G13</f>
        <v>69</v>
      </c>
      <c r="H75" s="226" t="str">
        <f>'Ergebnisse So'!H13</f>
        <v>TV Haibach</v>
      </c>
      <c r="I75" s="226" t="str">
        <f>'Ergebnisse So'!I13</f>
        <v>-</v>
      </c>
      <c r="J75" s="226" t="str">
        <f>'Ergebnisse So'!J13</f>
        <v>TV Segnitz</v>
      </c>
      <c r="K75" s="226"/>
      <c r="L75" s="226" t="str">
        <f>'Ergebnisse So'!L13</f>
        <v>TuS Wickrath</v>
      </c>
      <c r="M75" s="226" t="str">
        <f>'Ergebnisse So'!M13</f>
        <v>Verlierer Spiel 61</v>
      </c>
      <c r="N75" s="226" t="str">
        <f>'Ergebnisse So'!N13</f>
        <v xml:space="preserve"> -</v>
      </c>
      <c r="O75" s="226" t="str">
        <f>'Ergebnisse So'!O13</f>
        <v>Verlierer Spiel 62</v>
      </c>
      <c r="P75" s="226" t="str">
        <f>'Ergebnisse So'!P13</f>
        <v>Verlierer Spiel 67</v>
      </c>
      <c r="Q75" s="238"/>
      <c r="R75" s="239"/>
      <c r="S75" s="238"/>
      <c r="T75" s="238"/>
      <c r="U75" s="238"/>
      <c r="V75" s="240"/>
      <c r="W75" s="238"/>
      <c r="X75" s="238"/>
      <c r="Y75" s="238"/>
      <c r="Z75" s="240"/>
      <c r="AA75" s="238"/>
      <c r="AB75" s="241"/>
      <c r="AC75" s="241"/>
      <c r="AD75" s="241"/>
      <c r="AE75" s="241"/>
      <c r="AF75" s="241"/>
      <c r="AG75" s="241"/>
      <c r="AH75" s="225"/>
      <c r="AI75" s="225"/>
      <c r="AJ75" s="225"/>
      <c r="AK75" s="225"/>
      <c r="AL75" s="225"/>
      <c r="AM75" s="225"/>
      <c r="AN75" s="242"/>
      <c r="AO75" s="135"/>
      <c r="AP75" s="135"/>
      <c r="AQ75" s="243"/>
      <c r="AR75" s="243"/>
      <c r="AS75" s="244"/>
      <c r="AT75" s="245"/>
      <c r="AU75" s="246"/>
      <c r="AV75" s="245"/>
      <c r="AW75" s="245"/>
      <c r="AX75" s="245"/>
      <c r="AY75" s="238"/>
      <c r="AZ75" s="240"/>
      <c r="BA75" s="238"/>
      <c r="BB75" s="238"/>
      <c r="BC75" s="238"/>
      <c r="BD75" s="240"/>
      <c r="BE75" s="238"/>
      <c r="BF75" s="238"/>
      <c r="BG75" s="238"/>
      <c r="BH75" s="240"/>
      <c r="BI75" s="238"/>
      <c r="BJ75" s="241"/>
      <c r="BK75" s="241"/>
      <c r="BL75" s="241"/>
      <c r="BM75" s="241"/>
      <c r="BN75" s="241"/>
      <c r="BO75" s="241"/>
      <c r="BP75" s="225"/>
      <c r="BQ75" s="225"/>
      <c r="BR75" s="225"/>
      <c r="BS75" s="225"/>
      <c r="BT75" s="225"/>
      <c r="BU75" s="225"/>
      <c r="BV75" s="135"/>
      <c r="BW75" s="135"/>
      <c r="BX75" s="135"/>
    </row>
    <row r="76" spans="1:76" ht="15.75" hidden="1">
      <c r="A76" s="226">
        <f>'Ergebnisse So'!A14</f>
        <v>70</v>
      </c>
      <c r="B76" s="224">
        <f>'Ergebnisse So'!B14</f>
        <v>42274</v>
      </c>
      <c r="C76" s="226" t="str">
        <f>'Ergebnisse So'!C14</f>
        <v>männlich U16</v>
      </c>
      <c r="D76" s="226" t="str">
        <f>'Ergebnisse So'!D14</f>
        <v xml:space="preserve"> 9-12</v>
      </c>
      <c r="E76" s="226">
        <f>'Ergebnisse So'!E14</f>
        <v>20</v>
      </c>
      <c r="F76" s="226">
        <f>'Ergebnisse So'!F14</f>
        <v>2</v>
      </c>
      <c r="G76" s="226">
        <f>'Ergebnisse So'!G14</f>
        <v>70</v>
      </c>
      <c r="H76" s="226" t="str">
        <f>'Ergebnisse So'!H14</f>
        <v>SV Düdenbüttel</v>
      </c>
      <c r="I76" s="226" t="str">
        <f>'Ergebnisse So'!I14</f>
        <v>-</v>
      </c>
      <c r="J76" s="226" t="str">
        <f>'Ergebnisse So'!J14</f>
        <v>Berliner Turnerschaft</v>
      </c>
      <c r="K76" s="226"/>
      <c r="L76" s="226" t="str">
        <f>'Ergebnisse So'!L14</f>
        <v>TV Waibstadt</v>
      </c>
      <c r="M76" s="226" t="str">
        <f>'Ergebnisse So'!M14</f>
        <v>Verlierer Spiel 63</v>
      </c>
      <c r="N76" s="226" t="str">
        <f>'Ergebnisse So'!N14</f>
        <v xml:space="preserve"> -</v>
      </c>
      <c r="O76" s="226" t="str">
        <f>'Ergebnisse So'!O14</f>
        <v>Verlierer Spiel 64</v>
      </c>
      <c r="P76" s="226" t="str">
        <f>'Ergebnisse So'!P14</f>
        <v>Verlierer Spiel 68</v>
      </c>
      <c r="Q76" s="238"/>
      <c r="R76" s="239"/>
      <c r="S76" s="238"/>
      <c r="T76" s="238"/>
      <c r="U76" s="238"/>
      <c r="V76" s="240"/>
      <c r="W76" s="238"/>
      <c r="X76" s="238"/>
      <c r="Y76" s="238"/>
      <c r="Z76" s="240"/>
      <c r="AA76" s="238"/>
      <c r="AB76" s="241"/>
      <c r="AC76" s="241"/>
      <c r="AD76" s="241"/>
      <c r="AE76" s="241"/>
      <c r="AF76" s="241"/>
      <c r="AG76" s="241"/>
      <c r="AH76" s="225"/>
      <c r="AI76" s="225"/>
      <c r="AJ76" s="225"/>
      <c r="AK76" s="225"/>
      <c r="AL76" s="225"/>
      <c r="AM76" s="225"/>
      <c r="AN76" s="242"/>
      <c r="AO76" s="135"/>
      <c r="AP76" s="135"/>
      <c r="AQ76" s="243"/>
      <c r="AR76" s="243"/>
      <c r="AS76" s="244"/>
      <c r="AT76" s="245"/>
      <c r="AU76" s="246"/>
      <c r="AV76" s="245"/>
      <c r="AW76" s="245"/>
      <c r="AX76" s="245"/>
      <c r="AY76" s="238"/>
      <c r="AZ76" s="240"/>
      <c r="BA76" s="238"/>
      <c r="BB76" s="238"/>
      <c r="BC76" s="238"/>
      <c r="BD76" s="240"/>
      <c r="BE76" s="238"/>
      <c r="BF76" s="238"/>
      <c r="BG76" s="238"/>
      <c r="BH76" s="240"/>
      <c r="BI76" s="238"/>
      <c r="BJ76" s="241"/>
      <c r="BK76" s="241"/>
      <c r="BL76" s="241"/>
      <c r="BM76" s="241"/>
      <c r="BN76" s="241"/>
      <c r="BO76" s="241"/>
      <c r="BP76" s="225"/>
      <c r="BQ76" s="225"/>
      <c r="BR76" s="225"/>
      <c r="BS76" s="225"/>
      <c r="BT76" s="225"/>
      <c r="BU76" s="225"/>
      <c r="BV76" s="135"/>
      <c r="BW76" s="135"/>
      <c r="BX76" s="135"/>
    </row>
    <row r="77" spans="1:76" ht="15.75" hidden="1">
      <c r="A77" s="226">
        <f>'Ergebnisse So'!A15</f>
        <v>71</v>
      </c>
      <c r="B77" s="224">
        <f>'Ergebnisse So'!B15</f>
        <v>42274</v>
      </c>
      <c r="C77" s="226" t="str">
        <f>'Ergebnisse So'!C15</f>
        <v>männlich U16</v>
      </c>
      <c r="D77" s="226" t="str">
        <f>'Ergebnisse So'!D15</f>
        <v xml:space="preserve"> 5-8</v>
      </c>
      <c r="E77" s="226">
        <f>'Ergebnisse So'!E15</f>
        <v>21</v>
      </c>
      <c r="F77" s="226">
        <f>'Ergebnisse So'!F15</f>
        <v>1</v>
      </c>
      <c r="G77" s="226">
        <f>'Ergebnisse So'!G15</f>
        <v>71</v>
      </c>
      <c r="H77" s="226" t="str">
        <f>'Ergebnisse So'!H15</f>
        <v>TV Wünschmichelbach</v>
      </c>
      <c r="I77" s="226" t="str">
        <f>'Ergebnisse So'!I15</f>
        <v>-</v>
      </c>
      <c r="J77" s="226" t="str">
        <f>'Ergebnisse So'!J15</f>
        <v>Ahlhorner SV</v>
      </c>
      <c r="K77" s="226"/>
      <c r="L77" s="226" t="str">
        <f>'Ergebnisse So'!L15</f>
        <v>TuS Dahlbruch</v>
      </c>
      <c r="M77" s="226" t="str">
        <f>'Ergebnisse So'!M15</f>
        <v>Verlierer Spiel 65</v>
      </c>
      <c r="N77" s="226" t="str">
        <f>'Ergebnisse So'!N15</f>
        <v xml:space="preserve"> -</v>
      </c>
      <c r="O77" s="226" t="str">
        <f>'Ergebnisse So'!O15</f>
        <v>Verlierer Spiel 66</v>
      </c>
      <c r="P77" s="226" t="str">
        <f>'Ergebnisse So'!P15</f>
        <v>Sieger Spiel 67</v>
      </c>
      <c r="Q77" s="238"/>
      <c r="R77" s="239"/>
      <c r="S77" s="238"/>
      <c r="T77" s="238"/>
      <c r="U77" s="238"/>
      <c r="V77" s="240"/>
      <c r="W77" s="238"/>
      <c r="X77" s="238"/>
      <c r="Y77" s="238"/>
      <c r="Z77" s="240"/>
      <c r="AA77" s="238"/>
      <c r="AB77" s="241"/>
      <c r="AC77" s="241"/>
      <c r="AD77" s="241"/>
      <c r="AE77" s="241"/>
      <c r="AF77" s="241"/>
      <c r="AG77" s="241"/>
      <c r="AH77" s="225"/>
      <c r="AI77" s="225"/>
      <c r="AJ77" s="225"/>
      <c r="AK77" s="225"/>
      <c r="AL77" s="225"/>
      <c r="AM77" s="225"/>
      <c r="AN77" s="242"/>
      <c r="AO77" s="135"/>
      <c r="AP77" s="135"/>
      <c r="AQ77" s="243"/>
      <c r="AR77" s="243"/>
      <c r="AS77" s="244"/>
      <c r="AT77" s="245"/>
      <c r="AU77" s="246"/>
      <c r="AV77" s="245"/>
      <c r="AW77" s="245"/>
      <c r="AX77" s="245"/>
      <c r="AY77" s="238"/>
      <c r="AZ77" s="240"/>
      <c r="BA77" s="238"/>
      <c r="BB77" s="238"/>
      <c r="BC77" s="238"/>
      <c r="BD77" s="240"/>
      <c r="BE77" s="238"/>
      <c r="BF77" s="238"/>
      <c r="BG77" s="238"/>
      <c r="BH77" s="240"/>
      <c r="BI77" s="238"/>
      <c r="BJ77" s="241"/>
      <c r="BK77" s="241"/>
      <c r="BL77" s="241"/>
      <c r="BM77" s="241"/>
      <c r="BN77" s="241"/>
      <c r="BO77" s="241"/>
      <c r="BP77" s="225"/>
      <c r="BQ77" s="225"/>
      <c r="BR77" s="225"/>
      <c r="BS77" s="225"/>
      <c r="BT77" s="225"/>
      <c r="BU77" s="225"/>
      <c r="BV77" s="135"/>
      <c r="BW77" s="135"/>
      <c r="BX77" s="135"/>
    </row>
    <row r="78" spans="1:76" ht="15.75" hidden="1">
      <c r="A78" s="226">
        <f>'Ergebnisse So'!A16</f>
        <v>72</v>
      </c>
      <c r="B78" s="224">
        <f>'Ergebnisse So'!B16</f>
        <v>42274</v>
      </c>
      <c r="C78" s="226" t="str">
        <f>'Ergebnisse So'!C16</f>
        <v>männlich U16</v>
      </c>
      <c r="D78" s="226" t="str">
        <f>'Ergebnisse So'!D16</f>
        <v xml:space="preserve"> 5-8</v>
      </c>
      <c r="E78" s="226">
        <f>'Ergebnisse So'!E16</f>
        <v>21</v>
      </c>
      <c r="F78" s="226">
        <f>'Ergebnisse So'!F16</f>
        <v>2</v>
      </c>
      <c r="G78" s="226">
        <f>'Ergebnisse So'!G16</f>
        <v>72</v>
      </c>
      <c r="H78" s="226" t="str">
        <f>'Ergebnisse So'!H16</f>
        <v>TuS Wickrath</v>
      </c>
      <c r="I78" s="226" t="str">
        <f>'Ergebnisse So'!I16</f>
        <v>-</v>
      </c>
      <c r="J78" s="226" t="str">
        <f>'Ergebnisse So'!J16</f>
        <v>TV Waibstadt</v>
      </c>
      <c r="K78" s="226"/>
      <c r="L78" s="226" t="str">
        <f>'Ergebnisse So'!L16</f>
        <v>SV Düdenbüttel</v>
      </c>
      <c r="M78" s="226" t="str">
        <f>'Ergebnisse So'!M16</f>
        <v>Verlierer Spiel 67</v>
      </c>
      <c r="N78" s="226" t="str">
        <f>'Ergebnisse So'!N16</f>
        <v xml:space="preserve"> -</v>
      </c>
      <c r="O78" s="226" t="str">
        <f>'Ergebnisse So'!O16</f>
        <v>Verlierer Spiel 68</v>
      </c>
      <c r="P78" s="226" t="str">
        <f>'Ergebnisse So'!P16</f>
        <v>Sieger Spiel  70</v>
      </c>
      <c r="Q78" s="238"/>
      <c r="R78" s="239"/>
      <c r="S78" s="238"/>
      <c r="T78" s="238"/>
      <c r="U78" s="238"/>
      <c r="V78" s="240"/>
      <c r="W78" s="238"/>
      <c r="X78" s="238"/>
      <c r="Y78" s="238"/>
      <c r="Z78" s="240"/>
      <c r="AA78" s="238"/>
      <c r="AB78" s="241"/>
      <c r="AC78" s="241"/>
      <c r="AD78" s="241"/>
      <c r="AE78" s="241"/>
      <c r="AF78" s="241"/>
      <c r="AG78" s="241"/>
      <c r="AH78" s="225"/>
      <c r="AI78" s="225"/>
      <c r="AJ78" s="225"/>
      <c r="AK78" s="225"/>
      <c r="AL78" s="225"/>
      <c r="AM78" s="225"/>
      <c r="AN78" s="242"/>
      <c r="AO78" s="135"/>
      <c r="AP78" s="135"/>
      <c r="AQ78" s="243"/>
      <c r="AR78" s="243"/>
      <c r="AS78" s="244"/>
      <c r="AT78" s="245"/>
      <c r="AU78" s="246"/>
      <c r="AV78" s="245"/>
      <c r="AW78" s="245"/>
      <c r="AX78" s="245"/>
      <c r="AY78" s="238"/>
      <c r="AZ78" s="240"/>
      <c r="BA78" s="238"/>
      <c r="BB78" s="238"/>
      <c r="BC78" s="238"/>
      <c r="BD78" s="240"/>
      <c r="BE78" s="238"/>
      <c r="BF78" s="238"/>
      <c r="BG78" s="238"/>
      <c r="BH78" s="240"/>
      <c r="BI78" s="238"/>
      <c r="BJ78" s="241"/>
      <c r="BK78" s="241"/>
      <c r="BL78" s="241"/>
      <c r="BM78" s="241"/>
      <c r="BN78" s="241"/>
      <c r="BO78" s="241"/>
      <c r="BP78" s="225"/>
      <c r="BQ78" s="225"/>
      <c r="BR78" s="225"/>
      <c r="BS78" s="225"/>
      <c r="BT78" s="225"/>
      <c r="BU78" s="225"/>
      <c r="BV78" s="135"/>
      <c r="BW78" s="135"/>
      <c r="BX78" s="135"/>
    </row>
    <row r="79" spans="1:76" ht="15.75" hidden="1">
      <c r="A79" s="226">
        <f>'Ergebnisse So'!A17</f>
        <v>73</v>
      </c>
      <c r="B79" s="224">
        <f>'Ergebnisse So'!B17</f>
        <v>42274</v>
      </c>
      <c r="C79" s="226" t="str">
        <f>'Ergebnisse So'!C17</f>
        <v>männlich U16</v>
      </c>
      <c r="D79" s="226" t="str">
        <f>'Ergebnisse So'!D17</f>
        <v>HF 1</v>
      </c>
      <c r="E79" s="226">
        <f>'Ergebnisse So'!E17</f>
        <v>22</v>
      </c>
      <c r="F79" s="226">
        <f>'Ergebnisse So'!F17</f>
        <v>1</v>
      </c>
      <c r="G79" s="226">
        <f>'Ergebnisse So'!G17</f>
        <v>73</v>
      </c>
      <c r="H79" s="226" t="str">
        <f>'Ergebnisse So'!H17</f>
        <v>SV Kubschütz</v>
      </c>
      <c r="I79" s="226" t="str">
        <f>'Ergebnisse So'!I17</f>
        <v>-</v>
      </c>
      <c r="J79" s="226" t="str">
        <f>'Ergebnisse So'!J17</f>
        <v>TV Brettorf</v>
      </c>
      <c r="K79" s="226"/>
      <c r="L79" s="226" t="str">
        <f>'Ergebnisse So'!L17</f>
        <v>TV Wünschmichelbach</v>
      </c>
      <c r="M79" s="226" t="str">
        <f>'Ergebnisse So'!M17</f>
        <v>Sieger Spiel 65</v>
      </c>
      <c r="N79" s="226" t="str">
        <f>'Ergebnisse So'!N17</f>
        <v xml:space="preserve"> -</v>
      </c>
      <c r="O79" s="226" t="str">
        <f>'Ergebnisse So'!O17</f>
        <v>Sieger Spiel 66</v>
      </c>
      <c r="P79" s="226" t="str">
        <f>'Ergebnisse So'!P17</f>
        <v>Sieger Spiel  71</v>
      </c>
      <c r="Q79" s="238"/>
      <c r="R79" s="239"/>
      <c r="S79" s="238"/>
      <c r="T79" s="238"/>
      <c r="U79" s="238"/>
      <c r="V79" s="240"/>
      <c r="W79" s="238"/>
      <c r="X79" s="238"/>
      <c r="Y79" s="238"/>
      <c r="Z79" s="240"/>
      <c r="AA79" s="238"/>
      <c r="AB79" s="241"/>
      <c r="AC79" s="241"/>
      <c r="AD79" s="241"/>
      <c r="AE79" s="241"/>
      <c r="AF79" s="241"/>
      <c r="AG79" s="241"/>
      <c r="AH79" s="225"/>
      <c r="AI79" s="225"/>
      <c r="AJ79" s="225"/>
      <c r="AK79" s="225"/>
      <c r="AL79" s="225"/>
      <c r="AM79" s="225"/>
      <c r="AN79" s="242"/>
      <c r="AO79" s="135"/>
      <c r="AP79" s="135"/>
      <c r="AQ79" s="243"/>
      <c r="AR79" s="243"/>
      <c r="AS79" s="244"/>
      <c r="AT79" s="245"/>
      <c r="AU79" s="246"/>
      <c r="AV79" s="245"/>
      <c r="AW79" s="245"/>
      <c r="AX79" s="245"/>
      <c r="AY79" s="238"/>
      <c r="AZ79" s="240"/>
      <c r="BA79" s="238"/>
      <c r="BB79" s="238"/>
      <c r="BC79" s="238"/>
      <c r="BD79" s="240"/>
      <c r="BE79" s="238"/>
      <c r="BF79" s="238"/>
      <c r="BG79" s="238"/>
      <c r="BH79" s="240"/>
      <c r="BI79" s="238"/>
      <c r="BJ79" s="241"/>
      <c r="BK79" s="241"/>
      <c r="BL79" s="241"/>
      <c r="BM79" s="241"/>
      <c r="BN79" s="241"/>
      <c r="BO79" s="241"/>
      <c r="BP79" s="225"/>
      <c r="BQ79" s="225"/>
      <c r="BR79" s="225"/>
      <c r="BS79" s="225"/>
      <c r="BT79" s="225"/>
      <c r="BU79" s="225"/>
      <c r="BV79" s="135"/>
      <c r="BW79" s="135"/>
      <c r="BX79" s="135"/>
    </row>
    <row r="80" spans="1:76" ht="15.75" hidden="1">
      <c r="A80" s="226">
        <f>'Ergebnisse So'!A18</f>
        <v>74</v>
      </c>
      <c r="B80" s="224">
        <f>'Ergebnisse So'!B18</f>
        <v>42274</v>
      </c>
      <c r="C80" s="226" t="str">
        <f>'Ergebnisse So'!C18</f>
        <v>männlich U16</v>
      </c>
      <c r="D80" s="226" t="str">
        <f>'Ergebnisse So'!D18</f>
        <v>Pl.11/12</v>
      </c>
      <c r="E80" s="226">
        <f>'Ergebnisse So'!E18</f>
        <v>22</v>
      </c>
      <c r="F80" s="226">
        <f>'Ergebnisse So'!F18</f>
        <v>2</v>
      </c>
      <c r="G80" s="226">
        <f>'Ergebnisse So'!G18</f>
        <v>74</v>
      </c>
      <c r="H80" s="226" t="str">
        <f>'Ergebnisse So'!H18</f>
        <v>TV Haibach</v>
      </c>
      <c r="I80" s="226" t="str">
        <f>'Ergebnisse So'!I18</f>
        <v>-</v>
      </c>
      <c r="J80" s="226" t="str">
        <f>'Ergebnisse So'!J18</f>
        <v>Berliner Turnerschaft</v>
      </c>
      <c r="K80" s="226"/>
      <c r="L80" s="226" t="str">
        <f>'Ergebnisse So'!L18</f>
        <v>TuS Wickrath</v>
      </c>
      <c r="M80" s="226" t="str">
        <f>'Ergebnisse So'!M18</f>
        <v>Verlierer Spiel  69</v>
      </c>
      <c r="N80" s="226" t="str">
        <f>'Ergebnisse So'!N18</f>
        <v xml:space="preserve"> -</v>
      </c>
      <c r="O80" s="226" t="str">
        <f>'Ergebnisse So'!O18</f>
        <v>Verlierer Spiel  70</v>
      </c>
      <c r="P80" s="226" t="str">
        <f>'Ergebnisse So'!P18</f>
        <v>Sieger Spiel  72</v>
      </c>
      <c r="Q80" s="238"/>
      <c r="R80" s="239"/>
      <c r="S80" s="238"/>
      <c r="T80" s="238"/>
      <c r="U80" s="238"/>
      <c r="V80" s="240"/>
      <c r="W80" s="238"/>
      <c r="X80" s="238"/>
      <c r="Y80" s="238"/>
      <c r="Z80" s="240"/>
      <c r="AA80" s="238"/>
      <c r="AB80" s="241"/>
      <c r="AC80" s="241"/>
      <c r="AD80" s="241"/>
      <c r="AE80" s="241"/>
      <c r="AF80" s="241"/>
      <c r="AG80" s="241"/>
      <c r="AH80" s="225"/>
      <c r="AI80" s="225"/>
      <c r="AJ80" s="225"/>
      <c r="AK80" s="225"/>
      <c r="AL80" s="225"/>
      <c r="AM80" s="225"/>
      <c r="AN80" s="242"/>
      <c r="AO80" s="135"/>
      <c r="AP80" s="135"/>
      <c r="AQ80" s="243"/>
      <c r="AR80" s="243"/>
      <c r="AS80" s="244"/>
      <c r="AT80" s="245"/>
      <c r="AU80" s="246"/>
      <c r="AV80" s="245"/>
      <c r="AW80" s="245"/>
      <c r="AX80" s="245"/>
      <c r="AY80" s="238"/>
      <c r="AZ80" s="240"/>
      <c r="BA80" s="238"/>
      <c r="BB80" s="238"/>
      <c r="BC80" s="238"/>
      <c r="BD80" s="240"/>
      <c r="BE80" s="238"/>
      <c r="BF80" s="238"/>
      <c r="BG80" s="238"/>
      <c r="BH80" s="240"/>
      <c r="BI80" s="238"/>
      <c r="BJ80" s="241"/>
      <c r="BK80" s="241"/>
      <c r="BL80" s="241"/>
      <c r="BM80" s="241"/>
      <c r="BN80" s="241"/>
      <c r="BO80" s="241"/>
      <c r="BP80" s="225"/>
      <c r="BQ80" s="225"/>
      <c r="BR80" s="225"/>
      <c r="BS80" s="225"/>
      <c r="BT80" s="225"/>
      <c r="BU80" s="225"/>
      <c r="BV80" s="135"/>
      <c r="BW80" s="135"/>
      <c r="BX80" s="135"/>
    </row>
    <row r="81" spans="1:76" ht="15.75" hidden="1">
      <c r="A81" s="226">
        <f>'Ergebnisse So'!A19</f>
        <v>75</v>
      </c>
      <c r="B81" s="224">
        <f>'Ergebnisse So'!B19</f>
        <v>42274</v>
      </c>
      <c r="C81" s="226" t="str">
        <f>'Ergebnisse So'!C19</f>
        <v>männlich U16</v>
      </c>
      <c r="D81" s="226" t="str">
        <f>'Ergebnisse So'!D19</f>
        <v>HF 2</v>
      </c>
      <c r="E81" s="226">
        <f>'Ergebnisse So'!E19</f>
        <v>23</v>
      </c>
      <c r="F81" s="226">
        <f>'Ergebnisse So'!F19</f>
        <v>1</v>
      </c>
      <c r="G81" s="226">
        <f>'Ergebnisse So'!G19</f>
        <v>75</v>
      </c>
      <c r="H81" s="226" t="str">
        <f>'Ergebnisse So'!H19</f>
        <v>TuS Dahlbruch</v>
      </c>
      <c r="I81" s="226" t="str">
        <f>'Ergebnisse So'!I19</f>
        <v>-</v>
      </c>
      <c r="J81" s="226" t="str">
        <f>'Ergebnisse So'!J19</f>
        <v>TV Vaihingen/Enz</v>
      </c>
      <c r="K81" s="226"/>
      <c r="L81" s="226" t="str">
        <f>'Ergebnisse So'!L19</f>
        <v>SV Kubschütz</v>
      </c>
      <c r="M81" s="226" t="str">
        <f>'Ergebnisse So'!M19</f>
        <v>Sieger Spiel 67</v>
      </c>
      <c r="N81" s="226" t="str">
        <f>'Ergebnisse So'!N19</f>
        <v xml:space="preserve"> -</v>
      </c>
      <c r="O81" s="226" t="str">
        <f>'Ergebnisse So'!O19</f>
        <v>Sieger Spiel 68</v>
      </c>
      <c r="P81" s="226" t="str">
        <f>'Ergebnisse So'!P19</f>
        <v>Verlierer Spiel 73</v>
      </c>
      <c r="Q81" s="238"/>
      <c r="R81" s="239"/>
      <c r="S81" s="238"/>
      <c r="T81" s="238"/>
      <c r="U81" s="238"/>
      <c r="V81" s="240"/>
      <c r="W81" s="238"/>
      <c r="X81" s="238"/>
      <c r="Y81" s="238"/>
      <c r="Z81" s="240"/>
      <c r="AA81" s="238"/>
      <c r="AB81" s="241"/>
      <c r="AC81" s="241"/>
      <c r="AD81" s="241"/>
      <c r="AE81" s="241"/>
      <c r="AF81" s="241"/>
      <c r="AG81" s="241"/>
      <c r="AH81" s="225"/>
      <c r="AI81" s="225"/>
      <c r="AJ81" s="225"/>
      <c r="AK81" s="225"/>
      <c r="AL81" s="225"/>
      <c r="AM81" s="225"/>
      <c r="AN81" s="242"/>
      <c r="AO81" s="135"/>
      <c r="AP81" s="135"/>
      <c r="AQ81" s="243"/>
      <c r="AR81" s="243"/>
      <c r="AS81" s="244"/>
      <c r="AT81" s="245"/>
      <c r="AU81" s="246"/>
      <c r="AV81" s="245"/>
      <c r="AW81" s="245"/>
      <c r="AX81" s="245"/>
      <c r="AY81" s="238"/>
      <c r="AZ81" s="240"/>
      <c r="BA81" s="238"/>
      <c r="BB81" s="238"/>
      <c r="BC81" s="238"/>
      <c r="BD81" s="240"/>
      <c r="BE81" s="238"/>
      <c r="BF81" s="238"/>
      <c r="BG81" s="238"/>
      <c r="BH81" s="240"/>
      <c r="BI81" s="238"/>
      <c r="BJ81" s="241"/>
      <c r="BK81" s="241"/>
      <c r="BL81" s="241"/>
      <c r="BM81" s="241"/>
      <c r="BN81" s="241"/>
      <c r="BO81" s="241"/>
      <c r="BP81" s="225"/>
      <c r="BQ81" s="225"/>
      <c r="BR81" s="225"/>
      <c r="BS81" s="225"/>
      <c r="BT81" s="225"/>
      <c r="BU81" s="225"/>
      <c r="BV81" s="135"/>
      <c r="BW81" s="135"/>
      <c r="BX81" s="135"/>
    </row>
    <row r="82" spans="1:76" ht="15.75" hidden="1">
      <c r="A82" s="226">
        <f>'Ergebnisse So'!A20</f>
        <v>76</v>
      </c>
      <c r="B82" s="224">
        <f>'Ergebnisse So'!B20</f>
        <v>42274</v>
      </c>
      <c r="C82" s="226" t="str">
        <f>'Ergebnisse So'!C20</f>
        <v>männlich U16</v>
      </c>
      <c r="D82" s="226" t="str">
        <f>'Ergebnisse So'!D20</f>
        <v>Pl.9/10</v>
      </c>
      <c r="E82" s="226">
        <f>'Ergebnisse So'!E20</f>
        <v>23</v>
      </c>
      <c r="F82" s="226">
        <f>'Ergebnisse So'!F20</f>
        <v>2</v>
      </c>
      <c r="G82" s="226">
        <f>'Ergebnisse So'!G20</f>
        <v>76</v>
      </c>
      <c r="H82" s="226" t="str">
        <f>'Ergebnisse So'!H20</f>
        <v>TV Segnitz</v>
      </c>
      <c r="I82" s="226" t="str">
        <f>'Ergebnisse So'!I20</f>
        <v>-</v>
      </c>
      <c r="J82" s="226" t="str">
        <f>'Ergebnisse So'!J20</f>
        <v>SV Düdenbüttel</v>
      </c>
      <c r="K82" s="226"/>
      <c r="L82" s="226" t="str">
        <f>'Ergebnisse So'!L20</f>
        <v>TV Haibach</v>
      </c>
      <c r="M82" s="226" t="str">
        <f>'Ergebnisse So'!M20</f>
        <v>Sieger Spiel  69</v>
      </c>
      <c r="N82" s="226" t="str">
        <f>'Ergebnisse So'!N20</f>
        <v xml:space="preserve"> -</v>
      </c>
      <c r="O82" s="226" t="str">
        <f>'Ergebnisse So'!O20</f>
        <v>Sieger Spiel  70</v>
      </c>
      <c r="P82" s="226" t="str">
        <f>'Ergebnisse So'!P20</f>
        <v>Verlierer Spiel  74</v>
      </c>
      <c r="Q82" s="238"/>
      <c r="R82" s="239"/>
      <c r="S82" s="238"/>
      <c r="T82" s="238"/>
      <c r="U82" s="238"/>
      <c r="V82" s="240"/>
      <c r="W82" s="238"/>
      <c r="X82" s="238"/>
      <c r="Y82" s="238"/>
      <c r="Z82" s="240"/>
      <c r="AA82" s="238"/>
      <c r="AB82" s="241"/>
      <c r="AC82" s="241"/>
      <c r="AD82" s="241"/>
      <c r="AE82" s="241"/>
      <c r="AF82" s="241"/>
      <c r="AG82" s="241"/>
      <c r="AH82" s="225"/>
      <c r="AI82" s="225"/>
      <c r="AJ82" s="225"/>
      <c r="AK82" s="225"/>
      <c r="AL82" s="225"/>
      <c r="AM82" s="225"/>
      <c r="AN82" s="242"/>
      <c r="AO82" s="135"/>
      <c r="AP82" s="135"/>
      <c r="AQ82" s="243"/>
      <c r="AR82" s="243"/>
      <c r="AS82" s="244"/>
      <c r="AT82" s="245"/>
      <c r="AU82" s="246"/>
      <c r="AV82" s="245"/>
      <c r="AW82" s="245"/>
      <c r="AX82" s="245"/>
      <c r="AY82" s="238"/>
      <c r="AZ82" s="240"/>
      <c r="BA82" s="238"/>
      <c r="BB82" s="238"/>
      <c r="BC82" s="238"/>
      <c r="BD82" s="240"/>
      <c r="BE82" s="238"/>
      <c r="BF82" s="238"/>
      <c r="BG82" s="238"/>
      <c r="BH82" s="240"/>
      <c r="BI82" s="238"/>
      <c r="BJ82" s="241"/>
      <c r="BK82" s="241"/>
      <c r="BL82" s="241"/>
      <c r="BM82" s="241"/>
      <c r="BN82" s="241"/>
      <c r="BO82" s="241"/>
      <c r="BP82" s="225"/>
      <c r="BQ82" s="225"/>
      <c r="BR82" s="225"/>
      <c r="BS82" s="225"/>
      <c r="BT82" s="225"/>
      <c r="BU82" s="225"/>
      <c r="BV82" s="135"/>
      <c r="BW82" s="135"/>
      <c r="BX82" s="135"/>
    </row>
    <row r="83" spans="1:76" ht="15.75" hidden="1">
      <c r="A83" s="226">
        <f>'Ergebnisse So'!A21</f>
        <v>77</v>
      </c>
      <c r="B83" s="224">
        <f>'Ergebnisse So'!B21</f>
        <v>42274</v>
      </c>
      <c r="C83" s="226" t="str">
        <f>'Ergebnisse So'!C21</f>
        <v>männlich U16</v>
      </c>
      <c r="D83" s="226" t="str">
        <f>'Ergebnisse So'!D21</f>
        <v>Pl.5/6</v>
      </c>
      <c r="E83" s="226">
        <f>'Ergebnisse So'!E21</f>
        <v>24</v>
      </c>
      <c r="F83" s="226">
        <f>'Ergebnisse So'!F21</f>
        <v>1</v>
      </c>
      <c r="G83" s="226">
        <f>'Ergebnisse So'!G21</f>
        <v>77</v>
      </c>
      <c r="H83" s="226" t="str">
        <f>'Ergebnisse So'!H21</f>
        <v>TV Wünschmichelbach</v>
      </c>
      <c r="I83" s="226" t="str">
        <f>'Ergebnisse So'!I21</f>
        <v>-</v>
      </c>
      <c r="J83" s="226" t="str">
        <f>'Ergebnisse So'!J21</f>
        <v>TuS Wickrath</v>
      </c>
      <c r="K83" s="226"/>
      <c r="L83" s="226" t="str">
        <f>'Ergebnisse So'!L21</f>
        <v>TV Vaihingen/Enz</v>
      </c>
      <c r="M83" s="226" t="str">
        <f>'Ergebnisse So'!M21</f>
        <v>Sieger Spiel  71</v>
      </c>
      <c r="N83" s="226" t="str">
        <f>'Ergebnisse So'!N21</f>
        <v xml:space="preserve"> -</v>
      </c>
      <c r="O83" s="226" t="str">
        <f>'Ergebnisse So'!O21</f>
        <v>Sieger Spiel  72</v>
      </c>
      <c r="P83" s="226" t="str">
        <f>'Ergebnisse So'!P21</f>
        <v>Sieger Spiel 75</v>
      </c>
      <c r="Q83" s="238"/>
      <c r="R83" s="239"/>
      <c r="S83" s="238"/>
      <c r="T83" s="238"/>
      <c r="U83" s="238"/>
      <c r="V83" s="240"/>
      <c r="W83" s="238"/>
      <c r="X83" s="238"/>
      <c r="Y83" s="238"/>
      <c r="Z83" s="240"/>
      <c r="AA83" s="238"/>
      <c r="AB83" s="241"/>
      <c r="AC83" s="241"/>
      <c r="AD83" s="241"/>
      <c r="AE83" s="241"/>
      <c r="AF83" s="241"/>
      <c r="AG83" s="241"/>
      <c r="AH83" s="225"/>
      <c r="AI83" s="225"/>
      <c r="AJ83" s="225"/>
      <c r="AK83" s="225"/>
      <c r="AL83" s="225"/>
      <c r="AM83" s="225"/>
      <c r="AN83" s="242"/>
      <c r="AO83" s="135"/>
      <c r="AP83" s="135"/>
      <c r="AQ83" s="243"/>
      <c r="AR83" s="243"/>
      <c r="AS83" s="244"/>
      <c r="AT83" s="245"/>
      <c r="AU83" s="246"/>
      <c r="AV83" s="245"/>
      <c r="AW83" s="245"/>
      <c r="AX83" s="245"/>
      <c r="AY83" s="238"/>
      <c r="AZ83" s="240"/>
      <c r="BA83" s="238"/>
      <c r="BB83" s="238"/>
      <c r="BC83" s="238"/>
      <c r="BD83" s="240"/>
      <c r="BE83" s="238"/>
      <c r="BF83" s="238"/>
      <c r="BG83" s="238"/>
      <c r="BH83" s="240"/>
      <c r="BI83" s="238"/>
      <c r="BJ83" s="241"/>
      <c r="BK83" s="241"/>
      <c r="BL83" s="241"/>
      <c r="BM83" s="241"/>
      <c r="BN83" s="241"/>
      <c r="BO83" s="241"/>
      <c r="BP83" s="225"/>
      <c r="BQ83" s="225"/>
      <c r="BR83" s="225"/>
      <c r="BS83" s="225"/>
      <c r="BT83" s="225"/>
      <c r="BU83" s="225"/>
      <c r="BV83" s="135"/>
      <c r="BW83" s="135"/>
      <c r="BX83" s="135"/>
    </row>
    <row r="84" spans="1:76" ht="15.75" hidden="1">
      <c r="A84" s="226">
        <f>'Ergebnisse So'!A22</f>
        <v>78</v>
      </c>
      <c r="B84" s="224">
        <f>'Ergebnisse So'!B22</f>
        <v>42274</v>
      </c>
      <c r="C84" s="226" t="str">
        <f>'Ergebnisse So'!C22</f>
        <v>männlich U16</v>
      </c>
      <c r="D84" s="226" t="str">
        <f>'Ergebnisse So'!D22</f>
        <v>Pl.7/8</v>
      </c>
      <c r="E84" s="226">
        <f>'Ergebnisse So'!E22</f>
        <v>24</v>
      </c>
      <c r="F84" s="226">
        <f>'Ergebnisse So'!F22</f>
        <v>2</v>
      </c>
      <c r="G84" s="226">
        <f>'Ergebnisse So'!G22</f>
        <v>78</v>
      </c>
      <c r="H84" s="226" t="str">
        <f>'Ergebnisse So'!H22</f>
        <v>Ahlhorner SV</v>
      </c>
      <c r="I84" s="226" t="str">
        <f>'Ergebnisse So'!I22</f>
        <v>-</v>
      </c>
      <c r="J84" s="226" t="str">
        <f>'Ergebnisse So'!J22</f>
        <v>TV Waibstadt</v>
      </c>
      <c r="K84" s="226"/>
      <c r="L84" s="226" t="str">
        <f>'Ergebnisse So'!L22</f>
        <v>TV Segnitz</v>
      </c>
      <c r="M84" s="226" t="str">
        <f>'Ergebnisse So'!M22</f>
        <v>Verlierer Spiel  71</v>
      </c>
      <c r="N84" s="226" t="str">
        <f>'Ergebnisse So'!N22</f>
        <v xml:space="preserve"> -</v>
      </c>
      <c r="O84" s="226" t="str">
        <f>'Ergebnisse So'!O22</f>
        <v>Verlierer Spiel  72</v>
      </c>
      <c r="P84" s="226" t="str">
        <f>'Ergebnisse So'!P22</f>
        <v>Sieger Spiel  76</v>
      </c>
      <c r="Q84" s="238"/>
      <c r="R84" s="239"/>
      <c r="S84" s="238"/>
      <c r="T84" s="238"/>
      <c r="U84" s="238"/>
      <c r="V84" s="240"/>
      <c r="W84" s="238"/>
      <c r="X84" s="238"/>
      <c r="Y84" s="238"/>
      <c r="Z84" s="240"/>
      <c r="AA84" s="238"/>
      <c r="AB84" s="241"/>
      <c r="AC84" s="241"/>
      <c r="AD84" s="241"/>
      <c r="AE84" s="241"/>
      <c r="AF84" s="241"/>
      <c r="AG84" s="241"/>
      <c r="AH84" s="225"/>
      <c r="AI84" s="225"/>
      <c r="AJ84" s="225"/>
      <c r="AK84" s="225"/>
      <c r="AL84" s="225"/>
      <c r="AM84" s="225"/>
      <c r="AN84" s="242"/>
      <c r="AO84" s="135"/>
      <c r="AP84" s="135"/>
      <c r="AQ84" s="243"/>
      <c r="AR84" s="243"/>
      <c r="AS84" s="244"/>
      <c r="AT84" s="245"/>
      <c r="AU84" s="246"/>
      <c r="AV84" s="245"/>
      <c r="AW84" s="245"/>
      <c r="AX84" s="245"/>
      <c r="AY84" s="238"/>
      <c r="AZ84" s="240"/>
      <c r="BA84" s="238"/>
      <c r="BB84" s="238"/>
      <c r="BC84" s="238"/>
      <c r="BD84" s="240"/>
      <c r="BE84" s="238"/>
      <c r="BF84" s="238"/>
      <c r="BG84" s="238"/>
      <c r="BH84" s="240"/>
      <c r="BI84" s="238"/>
      <c r="BJ84" s="241"/>
      <c r="BK84" s="241"/>
      <c r="BL84" s="241"/>
      <c r="BM84" s="241"/>
      <c r="BN84" s="241"/>
      <c r="BO84" s="241"/>
      <c r="BP84" s="225"/>
      <c r="BQ84" s="225"/>
      <c r="BR84" s="225"/>
      <c r="BS84" s="225"/>
      <c r="BT84" s="225"/>
      <c r="BU84" s="225"/>
      <c r="BV84" s="135"/>
      <c r="BW84" s="135"/>
      <c r="BX84" s="135"/>
    </row>
    <row r="85" spans="1:76" ht="15.75" hidden="1">
      <c r="A85" s="226">
        <f>'Ergebnisse So'!A23</f>
        <v>79</v>
      </c>
      <c r="B85" s="224">
        <f>'Ergebnisse So'!B23</f>
        <v>42274</v>
      </c>
      <c r="C85" s="226" t="str">
        <f>'Ergebnisse So'!C23</f>
        <v>männlich U16</v>
      </c>
      <c r="D85" s="226" t="str">
        <f>'Ergebnisse So'!D23</f>
        <v>Pl.3/4</v>
      </c>
      <c r="E85" s="226">
        <f>'Ergebnisse So'!E23</f>
        <v>25</v>
      </c>
      <c r="F85" s="226">
        <f>'Ergebnisse So'!F23</f>
        <v>1</v>
      </c>
      <c r="G85" s="226">
        <f>'Ergebnisse So'!G23</f>
        <v>79</v>
      </c>
      <c r="H85" s="226" t="str">
        <f>'Ergebnisse So'!H23</f>
        <v>SV Kubschütz</v>
      </c>
      <c r="I85" s="226" t="str">
        <f>'Ergebnisse So'!I23</f>
        <v>-</v>
      </c>
      <c r="J85" s="226" t="str">
        <f>'Ergebnisse So'!J23</f>
        <v>TuS Dahlbruch</v>
      </c>
      <c r="K85" s="226"/>
      <c r="L85" s="226" t="str">
        <f>'Ergebnisse So'!L23</f>
        <v>TV Wünschmichelbach</v>
      </c>
      <c r="M85" s="226" t="str">
        <f>'Ergebnisse So'!M23</f>
        <v>Verlierer Spiel 73</v>
      </c>
      <c r="N85" s="226" t="str">
        <f>'Ergebnisse So'!N23</f>
        <v xml:space="preserve"> -</v>
      </c>
      <c r="O85" s="226" t="str">
        <f>'Ergebnisse So'!O23</f>
        <v>Verlierer Spiel 75</v>
      </c>
      <c r="P85" s="226" t="str">
        <f>'Ergebnisse So'!P23</f>
        <v>Sieger Spiel 77</v>
      </c>
      <c r="Q85" s="238"/>
      <c r="R85" s="239"/>
      <c r="S85" s="238"/>
      <c r="T85" s="238"/>
      <c r="U85" s="238"/>
      <c r="V85" s="240"/>
      <c r="W85" s="238"/>
      <c r="X85" s="238"/>
      <c r="Y85" s="238"/>
      <c r="Z85" s="240"/>
      <c r="AA85" s="238"/>
      <c r="AB85" s="241"/>
      <c r="AC85" s="241"/>
      <c r="AD85" s="241"/>
      <c r="AE85" s="241"/>
      <c r="AF85" s="241"/>
      <c r="AG85" s="241"/>
      <c r="AH85" s="225"/>
      <c r="AI85" s="225"/>
      <c r="AJ85" s="225"/>
      <c r="AK85" s="225"/>
      <c r="AL85" s="225"/>
      <c r="AM85" s="225"/>
      <c r="AN85" s="242"/>
      <c r="AO85" s="135"/>
      <c r="AP85" s="135"/>
      <c r="AQ85" s="243"/>
      <c r="AR85" s="243"/>
      <c r="AS85" s="244"/>
      <c r="AT85" s="245"/>
      <c r="AU85" s="246"/>
      <c r="AV85" s="245"/>
      <c r="AW85" s="245"/>
      <c r="AX85" s="245"/>
      <c r="AY85" s="238"/>
      <c r="AZ85" s="240"/>
      <c r="BA85" s="238"/>
      <c r="BB85" s="238"/>
      <c r="BC85" s="238"/>
      <c r="BD85" s="240"/>
      <c r="BE85" s="238"/>
      <c r="BF85" s="238"/>
      <c r="BG85" s="238"/>
      <c r="BH85" s="240"/>
      <c r="BI85" s="238"/>
      <c r="BJ85" s="241"/>
      <c r="BK85" s="241"/>
      <c r="BL85" s="241"/>
      <c r="BM85" s="241"/>
      <c r="BN85" s="241"/>
      <c r="BO85" s="241"/>
      <c r="BP85" s="225"/>
      <c r="BQ85" s="225"/>
      <c r="BR85" s="225"/>
      <c r="BS85" s="225"/>
      <c r="BT85" s="225"/>
      <c r="BU85" s="225"/>
      <c r="BV85" s="135"/>
      <c r="BW85" s="135"/>
      <c r="BX85" s="135"/>
    </row>
    <row r="86" spans="1:76" ht="15.75" hidden="1">
      <c r="A86" s="226">
        <f>'Ergebnisse So'!A24</f>
        <v>80</v>
      </c>
      <c r="B86" s="224">
        <f>'Ergebnisse So'!B24</f>
        <v>42274</v>
      </c>
      <c r="C86" s="226" t="str">
        <f>'Ergebnisse So'!C24</f>
        <v>männlich U16</v>
      </c>
      <c r="D86" s="226" t="str">
        <f>'Ergebnisse So'!D24</f>
        <v>Finale</v>
      </c>
      <c r="E86" s="226">
        <f>'Ergebnisse So'!E24</f>
        <v>26</v>
      </c>
      <c r="F86" s="226">
        <f>'Ergebnisse So'!F24</f>
        <v>1</v>
      </c>
      <c r="G86" s="226">
        <f>'Ergebnisse So'!G24</f>
        <v>80</v>
      </c>
      <c r="H86" s="226" t="str">
        <f>'Ergebnisse So'!H24</f>
        <v>TV Brettorf</v>
      </c>
      <c r="I86" s="226" t="str">
        <f>'Ergebnisse So'!I24</f>
        <v>-</v>
      </c>
      <c r="J86" s="226" t="str">
        <f>'Ergebnisse So'!J24</f>
        <v>TV Vaihingen/Enz</v>
      </c>
      <c r="K86" s="226"/>
      <c r="L86" s="226" t="str">
        <f>'Ergebnisse So'!L24</f>
        <v xml:space="preserve"> </v>
      </c>
      <c r="M86" s="226" t="str">
        <f>'Ergebnisse So'!M24</f>
        <v>Sieger Spiel 73</v>
      </c>
      <c r="N86" s="226" t="str">
        <f>'Ergebnisse So'!N24</f>
        <v xml:space="preserve"> -</v>
      </c>
      <c r="O86" s="226" t="str">
        <f>'Ergebnisse So'!O24</f>
        <v>Sieger Spiel 75</v>
      </c>
      <c r="P86" s="226" t="str">
        <f>'Ergebnisse So'!P24</f>
        <v>Schiedsrichter</v>
      </c>
      <c r="Q86" s="238"/>
      <c r="R86" s="239"/>
      <c r="S86" s="238"/>
      <c r="T86" s="238"/>
      <c r="U86" s="238"/>
      <c r="V86" s="240"/>
      <c r="W86" s="238"/>
      <c r="X86" s="238"/>
      <c r="Y86" s="238"/>
      <c r="Z86" s="240"/>
      <c r="AA86" s="238"/>
      <c r="AB86" s="241"/>
      <c r="AC86" s="241"/>
      <c r="AD86" s="241"/>
      <c r="AE86" s="241"/>
      <c r="AF86" s="241"/>
      <c r="AG86" s="241"/>
      <c r="AH86" s="225"/>
      <c r="AI86" s="225"/>
      <c r="AJ86" s="225"/>
      <c r="AK86" s="225"/>
      <c r="AL86" s="225"/>
      <c r="AM86" s="225"/>
      <c r="AN86" s="242"/>
      <c r="AO86" s="135"/>
      <c r="AP86" s="135"/>
      <c r="AQ86" s="243"/>
      <c r="AR86" s="243"/>
      <c r="AS86" s="244"/>
      <c r="AT86" s="245"/>
      <c r="AU86" s="246"/>
      <c r="AV86" s="245"/>
      <c r="AW86" s="245"/>
      <c r="AX86" s="245"/>
      <c r="AY86" s="238"/>
      <c r="AZ86" s="240"/>
      <c r="BA86" s="238"/>
      <c r="BB86" s="238"/>
      <c r="BC86" s="238"/>
      <c r="BD86" s="240"/>
      <c r="BE86" s="238"/>
      <c r="BF86" s="238"/>
      <c r="BG86" s="238"/>
      <c r="BH86" s="240"/>
      <c r="BI86" s="238"/>
      <c r="BJ86" s="241"/>
      <c r="BK86" s="241"/>
      <c r="BL86" s="241"/>
      <c r="BM86" s="241"/>
      <c r="BN86" s="241"/>
      <c r="BO86" s="241"/>
      <c r="BP86" s="225"/>
      <c r="BQ86" s="225"/>
      <c r="BR86" s="225"/>
      <c r="BS86" s="225"/>
      <c r="BT86" s="225"/>
      <c r="BU86" s="225"/>
      <c r="BV86" s="135"/>
      <c r="BW86" s="135"/>
      <c r="BX86" s="135"/>
    </row>
    <row r="87" spans="1:76" ht="15.75" hidden="1">
      <c r="A87" s="226"/>
      <c r="B87" s="224"/>
      <c r="C87" s="226"/>
      <c r="D87" s="226"/>
      <c r="H87" s="226"/>
      <c r="I87" s="226"/>
      <c r="J87" s="226"/>
      <c r="K87" s="226"/>
      <c r="L87" s="226"/>
      <c r="M87" s="226"/>
      <c r="N87" s="226"/>
      <c r="O87" s="226"/>
      <c r="P87" s="226"/>
      <c r="Q87" s="238"/>
      <c r="R87" s="239"/>
      <c r="S87" s="238"/>
      <c r="T87" s="238"/>
      <c r="U87" s="238"/>
      <c r="V87" s="240"/>
      <c r="W87" s="238"/>
      <c r="X87" s="238"/>
      <c r="Y87" s="238"/>
      <c r="Z87" s="240"/>
      <c r="AA87" s="238"/>
      <c r="AB87" s="241"/>
      <c r="AC87" s="241"/>
      <c r="AD87" s="241"/>
      <c r="AE87" s="241"/>
      <c r="AF87" s="241"/>
      <c r="AG87" s="241"/>
      <c r="AH87" s="225"/>
      <c r="AI87" s="225"/>
      <c r="AJ87" s="225"/>
      <c r="AK87" s="225"/>
      <c r="AL87" s="225"/>
      <c r="AM87" s="225"/>
      <c r="AN87" s="242"/>
      <c r="AO87" s="135"/>
      <c r="AP87" s="135"/>
      <c r="AQ87" s="243"/>
      <c r="AR87" s="243"/>
      <c r="AS87" s="244"/>
      <c r="AT87" s="245"/>
      <c r="AU87" s="246"/>
      <c r="AV87" s="245"/>
      <c r="AW87" s="245"/>
      <c r="AX87" s="245"/>
      <c r="AY87" s="238"/>
      <c r="AZ87" s="240"/>
      <c r="BA87" s="238"/>
      <c r="BB87" s="238"/>
      <c r="BC87" s="238"/>
      <c r="BD87" s="240"/>
      <c r="BE87" s="238"/>
      <c r="BF87" s="238"/>
      <c r="BG87" s="238"/>
      <c r="BH87" s="240"/>
      <c r="BI87" s="238"/>
      <c r="BJ87" s="241"/>
      <c r="BK87" s="241"/>
      <c r="BL87" s="241"/>
      <c r="BM87" s="241"/>
      <c r="BN87" s="241"/>
      <c r="BO87" s="241"/>
      <c r="BP87" s="225"/>
      <c r="BQ87" s="225"/>
      <c r="BR87" s="225"/>
      <c r="BS87" s="225"/>
      <c r="BT87" s="225"/>
      <c r="BU87" s="225"/>
      <c r="BV87" s="135"/>
      <c r="BW87" s="135"/>
      <c r="BX87" s="135"/>
    </row>
    <row r="88" spans="1:76" ht="15.75" hidden="1">
      <c r="A88" s="226">
        <f>'Ergebnisse So'!A26</f>
        <v>81</v>
      </c>
      <c r="B88" s="224">
        <f>'Ergebnisse So'!B26</f>
        <v>42274</v>
      </c>
      <c r="C88" s="226" t="str">
        <f>'Ergebnisse So'!C26</f>
        <v>männlich U16</v>
      </c>
      <c r="D88" s="226" t="str">
        <f>'Ergebnisse So'!D26</f>
        <v>21-24</v>
      </c>
      <c r="E88" s="226">
        <f>'Ergebnisse So'!E26</f>
        <v>16</v>
      </c>
      <c r="F88" s="226">
        <f>'Ergebnisse So'!F26</f>
        <v>5</v>
      </c>
      <c r="G88" s="226">
        <f>'Ergebnisse So'!G26</f>
        <v>81</v>
      </c>
      <c r="H88" s="226" t="str">
        <f>'Ergebnisse So'!H26</f>
        <v>TV Zainen-Maisenbach</v>
      </c>
      <c r="I88" s="226" t="str">
        <f>'Ergebnisse So'!I26</f>
        <v>-</v>
      </c>
      <c r="J88" s="226" t="str">
        <f>'Ergebnisse So'!J26</f>
        <v>NLV Vaihingen</v>
      </c>
      <c r="K88" s="226"/>
      <c r="L88" s="226" t="str">
        <f>'Ergebnisse So'!L26</f>
        <v>TV Voerde</v>
      </c>
      <c r="M88" s="226" t="str">
        <f>'Ergebnisse So'!M26</f>
        <v>6.Grp. A</v>
      </c>
      <c r="N88" s="226" t="str">
        <f>'Ergebnisse So'!N26</f>
        <v xml:space="preserve"> -</v>
      </c>
      <c r="O88" s="226" t="str">
        <f>'Ergebnisse So'!O26</f>
        <v>6.Grp. C</v>
      </c>
      <c r="P88" s="226" t="str">
        <f>'Ergebnisse So'!P26</f>
        <v>4.Grp D</v>
      </c>
      <c r="Q88" s="238"/>
      <c r="R88" s="239"/>
      <c r="S88" s="238"/>
      <c r="T88" s="238"/>
      <c r="U88" s="238"/>
      <c r="V88" s="240"/>
      <c r="W88" s="238"/>
      <c r="X88" s="238"/>
      <c r="Y88" s="238"/>
      <c r="Z88" s="240"/>
      <c r="AA88" s="238"/>
      <c r="AB88" s="241"/>
      <c r="AC88" s="241"/>
      <c r="AD88" s="241"/>
      <c r="AE88" s="241"/>
      <c r="AF88" s="241"/>
      <c r="AG88" s="241"/>
      <c r="AH88" s="225"/>
      <c r="AI88" s="225"/>
      <c r="AJ88" s="225"/>
      <c r="AK88" s="225"/>
      <c r="AL88" s="225"/>
      <c r="AM88" s="225"/>
      <c r="AN88" s="242"/>
      <c r="AO88" s="135"/>
      <c r="AP88" s="135"/>
      <c r="AQ88" s="243"/>
      <c r="AR88" s="243"/>
      <c r="AS88" s="244"/>
      <c r="AT88" s="245"/>
      <c r="AU88" s="246"/>
      <c r="AV88" s="245"/>
      <c r="AW88" s="245"/>
      <c r="AX88" s="245"/>
      <c r="AY88" s="238"/>
      <c r="AZ88" s="240"/>
      <c r="BA88" s="238"/>
      <c r="BB88" s="238"/>
      <c r="BC88" s="238"/>
      <c r="BD88" s="240"/>
      <c r="BE88" s="238"/>
      <c r="BF88" s="238"/>
      <c r="BG88" s="238"/>
      <c r="BH88" s="240"/>
      <c r="BI88" s="238"/>
      <c r="BJ88" s="241"/>
      <c r="BK88" s="241"/>
      <c r="BL88" s="241"/>
      <c r="BM88" s="241"/>
      <c r="BN88" s="241"/>
      <c r="BO88" s="241"/>
      <c r="BP88" s="225"/>
      <c r="BQ88" s="225"/>
      <c r="BR88" s="225"/>
      <c r="BS88" s="225"/>
      <c r="BT88" s="225"/>
      <c r="BU88" s="225"/>
      <c r="BV88" s="135"/>
      <c r="BW88" s="135"/>
      <c r="BX88" s="135"/>
    </row>
    <row r="89" spans="1:76" ht="15.75" hidden="1">
      <c r="A89" s="226">
        <f>'Ergebnisse So'!A27</f>
        <v>82</v>
      </c>
      <c r="B89" s="224">
        <f>'Ergebnisse So'!B27</f>
        <v>42274</v>
      </c>
      <c r="C89" s="226" t="str">
        <f>'Ergebnisse So'!C27</f>
        <v>männlich U16</v>
      </c>
      <c r="D89" s="226" t="str">
        <f>'Ergebnisse So'!D27</f>
        <v>17-20</v>
      </c>
      <c r="E89" s="226">
        <f>'Ergebnisse So'!E27</f>
        <v>16</v>
      </c>
      <c r="F89" s="226">
        <f>'Ergebnisse So'!F27</f>
        <v>6</v>
      </c>
      <c r="G89" s="226">
        <f>'Ergebnisse So'!G27</f>
        <v>82</v>
      </c>
      <c r="H89" s="226" t="str">
        <f>'Ergebnisse So'!H27</f>
        <v>TV Augsburg</v>
      </c>
      <c r="I89" s="226" t="str">
        <f>'Ergebnisse So'!I27</f>
        <v>-</v>
      </c>
      <c r="J89" s="226" t="str">
        <f>'Ergebnisse So'!J27</f>
        <v>TB Oppau</v>
      </c>
      <c r="K89" s="226"/>
      <c r="L89" s="226" t="str">
        <f>'Ergebnisse So'!L27</f>
        <v>Großenasper SV</v>
      </c>
      <c r="M89" s="226" t="str">
        <f>'Ergebnisse So'!M27</f>
        <v>5.Grp. A</v>
      </c>
      <c r="N89" s="226" t="str">
        <f>'Ergebnisse So'!N27</f>
        <v xml:space="preserve"> -</v>
      </c>
      <c r="O89" s="226" t="str">
        <f>'Ergebnisse So'!O27</f>
        <v>5.Grp. C</v>
      </c>
      <c r="P89" s="226" t="str">
        <f>'Ergebnisse So'!P27</f>
        <v>5.Grp. D</v>
      </c>
      <c r="Q89" s="238"/>
      <c r="R89" s="239"/>
      <c r="S89" s="238"/>
      <c r="T89" s="238"/>
      <c r="U89" s="238"/>
      <c r="V89" s="240"/>
      <c r="W89" s="238"/>
      <c r="X89" s="238"/>
      <c r="Y89" s="238"/>
      <c r="Z89" s="240"/>
      <c r="AA89" s="238"/>
      <c r="AB89" s="241"/>
      <c r="AC89" s="241"/>
      <c r="AD89" s="241"/>
      <c r="AE89" s="241"/>
      <c r="AF89" s="241"/>
      <c r="AG89" s="241"/>
      <c r="AH89" s="225"/>
      <c r="AI89" s="225"/>
      <c r="AJ89" s="225"/>
      <c r="AK89" s="225"/>
      <c r="AL89" s="225"/>
      <c r="AM89" s="225"/>
      <c r="AN89" s="242"/>
      <c r="AO89" s="135"/>
      <c r="AP89" s="135"/>
      <c r="AQ89" s="243"/>
      <c r="AR89" s="243"/>
      <c r="AS89" s="244"/>
      <c r="AT89" s="245"/>
      <c r="AU89" s="246"/>
      <c r="AV89" s="245"/>
      <c r="AW89" s="245"/>
      <c r="AX89" s="245"/>
      <c r="AY89" s="238"/>
      <c r="AZ89" s="240"/>
      <c r="BA89" s="238"/>
      <c r="BB89" s="238"/>
      <c r="BC89" s="238"/>
      <c r="BD89" s="240"/>
      <c r="BE89" s="238"/>
      <c r="BF89" s="238"/>
      <c r="BG89" s="238"/>
      <c r="BH89" s="240"/>
      <c r="BI89" s="238"/>
      <c r="BJ89" s="241"/>
      <c r="BK89" s="241"/>
      <c r="BL89" s="241"/>
      <c r="BM89" s="241"/>
      <c r="BN89" s="241"/>
      <c r="BO89" s="241"/>
      <c r="BP89" s="225"/>
      <c r="BQ89" s="225"/>
      <c r="BR89" s="225"/>
      <c r="BS89" s="225"/>
      <c r="BT89" s="225"/>
      <c r="BU89" s="225"/>
      <c r="BV89" s="135"/>
      <c r="BW89" s="135"/>
      <c r="BX89" s="135"/>
    </row>
    <row r="90" spans="1:76" ht="15.75" hidden="1">
      <c r="A90" s="226">
        <f>'Ergebnisse So'!A28</f>
        <v>83</v>
      </c>
      <c r="B90" s="224">
        <f>'Ergebnisse So'!B28</f>
        <v>42274</v>
      </c>
      <c r="C90" s="226" t="str">
        <f>'Ergebnisse So'!C28</f>
        <v>männlich U16</v>
      </c>
      <c r="D90" s="226" t="str">
        <f>'Ergebnisse So'!D28</f>
        <v>13-16</v>
      </c>
      <c r="E90" s="226">
        <f>'Ergebnisse So'!E28</f>
        <v>17</v>
      </c>
      <c r="F90" s="226">
        <f>'Ergebnisse So'!F28</f>
        <v>5</v>
      </c>
      <c r="G90" s="226">
        <f>'Ergebnisse So'!G28</f>
        <v>83</v>
      </c>
      <c r="H90" s="226" t="str">
        <f>'Ergebnisse So'!H28</f>
        <v>Langebrücker BSV</v>
      </c>
      <c r="I90" s="226" t="str">
        <f>'Ergebnisse So'!I28</f>
        <v>-</v>
      </c>
      <c r="J90" s="226" t="str">
        <f>'Ergebnisse So'!J28</f>
        <v>TSV Lola</v>
      </c>
      <c r="K90" s="226"/>
      <c r="L90" s="226" t="str">
        <f>'Ergebnisse So'!L28</f>
        <v>TV Zainen-Maisenbach</v>
      </c>
      <c r="M90" s="226" t="str">
        <f>'Ergebnisse So'!M28</f>
        <v>4.Grp. A</v>
      </c>
      <c r="N90" s="226" t="str">
        <f>'Ergebnisse So'!N28</f>
        <v xml:space="preserve"> -</v>
      </c>
      <c r="O90" s="226" t="str">
        <f>'Ergebnisse So'!O28</f>
        <v>4.Grp. C</v>
      </c>
      <c r="P90" s="226" t="str">
        <f>'Ergebnisse So'!P28</f>
        <v>6.Grp. A</v>
      </c>
      <c r="Q90" s="238"/>
      <c r="R90" s="239"/>
      <c r="S90" s="238"/>
      <c r="T90" s="238"/>
      <c r="U90" s="238"/>
      <c r="V90" s="240"/>
      <c r="W90" s="238"/>
      <c r="X90" s="238"/>
      <c r="Y90" s="238"/>
      <c r="Z90" s="240"/>
      <c r="AA90" s="238"/>
      <c r="AB90" s="241"/>
      <c r="AC90" s="241"/>
      <c r="AD90" s="241"/>
      <c r="AE90" s="241"/>
      <c r="AF90" s="241"/>
      <c r="AG90" s="241"/>
      <c r="AH90" s="225"/>
      <c r="AI90" s="225"/>
      <c r="AJ90" s="225"/>
      <c r="AK90" s="225"/>
      <c r="AL90" s="225"/>
      <c r="AM90" s="225"/>
      <c r="AN90" s="242"/>
      <c r="AO90" s="135"/>
      <c r="AP90" s="135"/>
      <c r="AQ90" s="243"/>
      <c r="AR90" s="243"/>
      <c r="AS90" s="244"/>
      <c r="AT90" s="245"/>
      <c r="AU90" s="246"/>
      <c r="AV90" s="245"/>
      <c r="AW90" s="245"/>
      <c r="AX90" s="245"/>
      <c r="AY90" s="238"/>
      <c r="AZ90" s="240"/>
      <c r="BA90" s="238"/>
      <c r="BB90" s="238"/>
      <c r="BC90" s="238"/>
      <c r="BD90" s="240"/>
      <c r="BE90" s="238"/>
      <c r="BF90" s="238"/>
      <c r="BG90" s="238"/>
      <c r="BH90" s="240"/>
      <c r="BI90" s="238"/>
      <c r="BJ90" s="241"/>
      <c r="BK90" s="241"/>
      <c r="BL90" s="241"/>
      <c r="BM90" s="241"/>
      <c r="BN90" s="241"/>
      <c r="BO90" s="241"/>
      <c r="BP90" s="225"/>
      <c r="BQ90" s="225"/>
      <c r="BR90" s="225"/>
      <c r="BS90" s="225"/>
      <c r="BT90" s="225"/>
      <c r="BU90" s="225"/>
      <c r="BV90" s="135"/>
      <c r="BW90" s="135"/>
      <c r="BX90" s="135"/>
    </row>
    <row r="91" spans="1:76" ht="15.75" hidden="1">
      <c r="A91" s="226">
        <f>'Ergebnisse So'!A29</f>
        <v>84</v>
      </c>
      <c r="B91" s="224">
        <f>'Ergebnisse So'!B29</f>
        <v>42274</v>
      </c>
      <c r="C91" s="226" t="str">
        <f>'Ergebnisse So'!C29</f>
        <v>männlich U16</v>
      </c>
      <c r="D91" s="226" t="str">
        <f>'Ergebnisse So'!D29</f>
        <v>21-24</v>
      </c>
      <c r="E91" s="226">
        <f>'Ergebnisse So'!E29</f>
        <v>17</v>
      </c>
      <c r="F91" s="226">
        <f>'Ergebnisse So'!F29</f>
        <v>6</v>
      </c>
      <c r="G91" s="226">
        <f>'Ergebnisse So'!G29</f>
        <v>84</v>
      </c>
      <c r="H91" s="226" t="str">
        <f>'Ergebnisse So'!H29</f>
        <v>TV Klarenthal</v>
      </c>
      <c r="I91" s="226" t="str">
        <f>'Ergebnisse So'!I29</f>
        <v>-</v>
      </c>
      <c r="J91" s="226" t="str">
        <f>'Ergebnisse So'!J29</f>
        <v>SG Bademeusel</v>
      </c>
      <c r="K91" s="226"/>
      <c r="L91" s="226" t="str">
        <f>'Ergebnisse So'!L29</f>
        <v>TV Augsburg</v>
      </c>
      <c r="M91" s="226" t="str">
        <f>'Ergebnisse So'!M29</f>
        <v>6.Grp. B</v>
      </c>
      <c r="N91" s="226" t="str">
        <f>'Ergebnisse So'!N29</f>
        <v xml:space="preserve"> -</v>
      </c>
      <c r="O91" s="226" t="str">
        <f>'Ergebnisse So'!O29</f>
        <v>6.Grp. D</v>
      </c>
      <c r="P91" s="226" t="str">
        <f>'Ergebnisse So'!P29</f>
        <v>5.Grp. A</v>
      </c>
      <c r="Q91" s="238"/>
      <c r="R91" s="239"/>
      <c r="S91" s="238"/>
      <c r="T91" s="238"/>
      <c r="U91" s="238"/>
      <c r="V91" s="240"/>
      <c r="W91" s="238"/>
      <c r="X91" s="238"/>
      <c r="Y91" s="238"/>
      <c r="Z91" s="240"/>
      <c r="AA91" s="238"/>
      <c r="AB91" s="241"/>
      <c r="AC91" s="241"/>
      <c r="AD91" s="241"/>
      <c r="AE91" s="241"/>
      <c r="AF91" s="241"/>
      <c r="AG91" s="241"/>
      <c r="AH91" s="225"/>
      <c r="AI91" s="225"/>
      <c r="AJ91" s="225"/>
      <c r="AK91" s="225"/>
      <c r="AL91" s="225"/>
      <c r="AM91" s="225"/>
      <c r="AN91" s="242"/>
      <c r="AO91" s="135"/>
      <c r="AP91" s="135"/>
      <c r="AQ91" s="243"/>
      <c r="AR91" s="243"/>
      <c r="AS91" s="244"/>
      <c r="AT91" s="245"/>
      <c r="AU91" s="246"/>
      <c r="AV91" s="245"/>
      <c r="AW91" s="245"/>
      <c r="AX91" s="245"/>
      <c r="AY91" s="238"/>
      <c r="AZ91" s="240"/>
      <c r="BA91" s="238"/>
      <c r="BB91" s="238"/>
      <c r="BC91" s="238"/>
      <c r="BD91" s="240"/>
      <c r="BE91" s="238"/>
      <c r="BF91" s="238"/>
      <c r="BG91" s="238"/>
      <c r="BH91" s="240"/>
      <c r="BI91" s="238"/>
      <c r="BJ91" s="241"/>
      <c r="BK91" s="241"/>
      <c r="BL91" s="241"/>
      <c r="BM91" s="241"/>
      <c r="BN91" s="241"/>
      <c r="BO91" s="241"/>
      <c r="BP91" s="225"/>
      <c r="BQ91" s="225"/>
      <c r="BR91" s="225"/>
      <c r="BS91" s="225"/>
      <c r="BT91" s="225"/>
      <c r="BU91" s="225"/>
      <c r="BV91" s="135"/>
      <c r="BW91" s="135"/>
      <c r="BX91" s="135"/>
    </row>
    <row r="92" spans="1:76" ht="15.75" hidden="1">
      <c r="A92" s="226">
        <f>'Ergebnisse So'!A30</f>
        <v>85</v>
      </c>
      <c r="B92" s="224">
        <f>'Ergebnisse So'!B30</f>
        <v>42274</v>
      </c>
      <c r="C92" s="226" t="str">
        <f>'Ergebnisse So'!C30</f>
        <v>männlich U16</v>
      </c>
      <c r="D92" s="226" t="str">
        <f>'Ergebnisse So'!D30</f>
        <v>17-20</v>
      </c>
      <c r="E92" s="226">
        <f>'Ergebnisse So'!E30</f>
        <v>18</v>
      </c>
      <c r="F92" s="226">
        <f>'Ergebnisse So'!F30</f>
        <v>5</v>
      </c>
      <c r="G92" s="226">
        <f>'Ergebnisse So'!G30</f>
        <v>85</v>
      </c>
      <c r="H92" s="226" t="str">
        <f>'Ergebnisse So'!H30</f>
        <v>DJK Nierswacht Odenkirchen</v>
      </c>
      <c r="I92" s="226" t="str">
        <f>'Ergebnisse So'!I30</f>
        <v>-</v>
      </c>
      <c r="J92" s="226" t="str">
        <f>'Ergebnisse So'!J30</f>
        <v>Großenasper SV</v>
      </c>
      <c r="K92" s="226"/>
      <c r="L92" s="226" t="str">
        <f>'Ergebnisse So'!L30</f>
        <v>Langebrücker BSV</v>
      </c>
      <c r="M92" s="226" t="str">
        <f>'Ergebnisse So'!M30</f>
        <v>5.Grp. B</v>
      </c>
      <c r="N92" s="226" t="str">
        <f>'Ergebnisse So'!N30</f>
        <v xml:space="preserve"> -</v>
      </c>
      <c r="O92" s="226" t="str">
        <f>'Ergebnisse So'!O30</f>
        <v>5.Grp. D</v>
      </c>
      <c r="P92" s="226" t="str">
        <f>'Ergebnisse So'!P30</f>
        <v>4.Grp. A</v>
      </c>
      <c r="Q92" s="238"/>
      <c r="R92" s="239"/>
      <c r="S92" s="238"/>
      <c r="T92" s="238"/>
      <c r="U92" s="238"/>
      <c r="V92" s="240"/>
      <c r="W92" s="238"/>
      <c r="X92" s="238"/>
      <c r="Y92" s="238"/>
      <c r="Z92" s="240"/>
      <c r="AA92" s="238"/>
      <c r="AB92" s="241"/>
      <c r="AC92" s="241"/>
      <c r="AD92" s="241"/>
      <c r="AE92" s="241"/>
      <c r="AF92" s="241"/>
      <c r="AG92" s="241"/>
      <c r="AH92" s="225"/>
      <c r="AI92" s="225"/>
      <c r="AJ92" s="225"/>
      <c r="AK92" s="225"/>
      <c r="AL92" s="225"/>
      <c r="AM92" s="225"/>
      <c r="AN92" s="242"/>
      <c r="AO92" s="135"/>
      <c r="AP92" s="135"/>
      <c r="AQ92" s="243"/>
      <c r="AR92" s="243"/>
      <c r="AS92" s="244"/>
      <c r="AT92" s="245"/>
      <c r="AU92" s="246"/>
      <c r="AV92" s="245"/>
      <c r="AW92" s="245"/>
      <c r="AX92" s="245"/>
      <c r="AY92" s="238"/>
      <c r="AZ92" s="240"/>
      <c r="BA92" s="238"/>
      <c r="BB92" s="238"/>
      <c r="BC92" s="238"/>
      <c r="BD92" s="240"/>
      <c r="BE92" s="238"/>
      <c r="BF92" s="238"/>
      <c r="BG92" s="238"/>
      <c r="BH92" s="240"/>
      <c r="BI92" s="238"/>
      <c r="BJ92" s="241"/>
      <c r="BK92" s="241"/>
      <c r="BL92" s="241"/>
      <c r="BM92" s="241"/>
      <c r="BN92" s="241"/>
      <c r="BO92" s="241"/>
      <c r="BP92" s="225"/>
      <c r="BQ92" s="225"/>
      <c r="BR92" s="225"/>
      <c r="BS92" s="225"/>
      <c r="BT92" s="225"/>
      <c r="BU92" s="225"/>
      <c r="BV92" s="135"/>
      <c r="BW92" s="135"/>
      <c r="BX92" s="135"/>
    </row>
    <row r="93" spans="1:76" ht="15.75" hidden="1">
      <c r="A93" s="226">
        <f>'Ergebnisse So'!A31</f>
        <v>86</v>
      </c>
      <c r="B93" s="224">
        <f>'Ergebnisse So'!B31</f>
        <v>42274</v>
      </c>
      <c r="C93" s="226" t="str">
        <f>'Ergebnisse So'!C31</f>
        <v>männlich U16</v>
      </c>
      <c r="D93" s="226" t="str">
        <f>'Ergebnisse So'!D31</f>
        <v>13-16</v>
      </c>
      <c r="E93" s="226">
        <f>'Ergebnisse So'!E31</f>
        <v>18</v>
      </c>
      <c r="F93" s="226">
        <f>'Ergebnisse So'!F31</f>
        <v>6</v>
      </c>
      <c r="G93" s="226">
        <f>'Ergebnisse So'!G31</f>
        <v>86</v>
      </c>
      <c r="H93" s="226" t="str">
        <f>'Ergebnisse So'!H31</f>
        <v>VfL Kellinghusen</v>
      </c>
      <c r="I93" s="226" t="str">
        <f>'Ergebnisse So'!I31</f>
        <v>-</v>
      </c>
      <c r="J93" s="226" t="str">
        <f>'Ergebnisse So'!J31</f>
        <v>TV Voerde</v>
      </c>
      <c r="K93" s="226"/>
      <c r="L93" s="226" t="str">
        <f>'Ergebnisse So'!L31</f>
        <v>SG Bademeusel</v>
      </c>
      <c r="M93" s="226" t="str">
        <f>'Ergebnisse So'!M31</f>
        <v>4.Grp. B</v>
      </c>
      <c r="N93" s="226" t="str">
        <f>'Ergebnisse So'!N31</f>
        <v xml:space="preserve"> -</v>
      </c>
      <c r="O93" s="226" t="str">
        <f>'Ergebnisse So'!O31</f>
        <v>4.Grp. D</v>
      </c>
      <c r="P93" s="226" t="str">
        <f>'Ergebnisse So'!P31</f>
        <v>6.Grp. D</v>
      </c>
      <c r="Q93" s="238"/>
      <c r="R93" s="239"/>
      <c r="S93" s="238"/>
      <c r="T93" s="238"/>
      <c r="U93" s="238"/>
      <c r="V93" s="240"/>
      <c r="W93" s="238"/>
      <c r="X93" s="238"/>
      <c r="Y93" s="238"/>
      <c r="Z93" s="240"/>
      <c r="AA93" s="238"/>
      <c r="AB93" s="241"/>
      <c r="AC93" s="241"/>
      <c r="AD93" s="241"/>
      <c r="AE93" s="241"/>
      <c r="AF93" s="241"/>
      <c r="AG93" s="241"/>
      <c r="AH93" s="225"/>
      <c r="AI93" s="225"/>
      <c r="AJ93" s="225"/>
      <c r="AK93" s="225"/>
      <c r="AL93" s="225"/>
      <c r="AM93" s="225"/>
      <c r="AN93" s="242"/>
      <c r="AO93" s="135"/>
      <c r="AP93" s="135"/>
      <c r="AQ93" s="243"/>
      <c r="AR93" s="243"/>
      <c r="AS93" s="244"/>
      <c r="AT93" s="245"/>
      <c r="AU93" s="246"/>
      <c r="AV93" s="245"/>
      <c r="AW93" s="245"/>
      <c r="AX93" s="245"/>
      <c r="AY93" s="238"/>
      <c r="AZ93" s="240"/>
      <c r="BA93" s="238"/>
      <c r="BB93" s="238"/>
      <c r="BC93" s="238"/>
      <c r="BD93" s="240"/>
      <c r="BE93" s="238"/>
      <c r="BF93" s="238"/>
      <c r="BG93" s="238"/>
      <c r="BH93" s="240"/>
      <c r="BI93" s="238"/>
      <c r="BJ93" s="241"/>
      <c r="BK93" s="241"/>
      <c r="BL93" s="241"/>
      <c r="BM93" s="241"/>
      <c r="BN93" s="241"/>
      <c r="BO93" s="241"/>
      <c r="BP93" s="225"/>
      <c r="BQ93" s="225"/>
      <c r="BR93" s="225"/>
      <c r="BS93" s="225"/>
      <c r="BT93" s="225"/>
      <c r="BU93" s="225"/>
      <c r="BV93" s="135"/>
      <c r="BW93" s="135"/>
      <c r="BX93" s="135"/>
    </row>
    <row r="94" spans="1:76" ht="15.75" hidden="1">
      <c r="A94" s="226">
        <f>'Ergebnisse So'!A32</f>
        <v>87</v>
      </c>
      <c r="B94" s="224">
        <f>'Ergebnisse So'!B32</f>
        <v>42274</v>
      </c>
      <c r="C94" s="226" t="str">
        <f>'Ergebnisse So'!C32</f>
        <v>männlich U16</v>
      </c>
      <c r="D94" s="226" t="str">
        <f>'Ergebnisse So'!D32</f>
        <v>PL 23/24</v>
      </c>
      <c r="E94" s="226">
        <f>'Ergebnisse So'!E32</f>
        <v>19</v>
      </c>
      <c r="F94" s="226">
        <f>'Ergebnisse So'!F32</f>
        <v>5</v>
      </c>
      <c r="G94" s="226">
        <f>'Ergebnisse So'!G32</f>
        <v>87</v>
      </c>
      <c r="H94" s="226" t="str">
        <f>'Ergebnisse So'!H32</f>
        <v>NLV Vaihingen</v>
      </c>
      <c r="I94" s="226" t="str">
        <f>'Ergebnisse So'!I32</f>
        <v>-</v>
      </c>
      <c r="J94" s="226" t="str">
        <f>'Ergebnisse So'!J32</f>
        <v>TV Klarenthal</v>
      </c>
      <c r="K94" s="226"/>
      <c r="L94" s="226" t="str">
        <f>'Ergebnisse So'!L32</f>
        <v>TV Zainen-Maisenbach</v>
      </c>
      <c r="M94" s="226" t="str">
        <f>'Ergebnisse So'!M32</f>
        <v>Verlierer Sp.81</v>
      </c>
      <c r="N94" s="226" t="str">
        <f>'Ergebnisse So'!N32</f>
        <v xml:space="preserve"> -</v>
      </c>
      <c r="O94" s="226" t="str">
        <f>'Ergebnisse So'!O32</f>
        <v>Verlierer Sp.84</v>
      </c>
      <c r="P94" s="226" t="str">
        <f>'Ergebnisse So'!P32</f>
        <v>Sieger Sp. 81</v>
      </c>
      <c r="Q94" s="238"/>
      <c r="R94" s="239"/>
      <c r="S94" s="238"/>
      <c r="T94" s="238"/>
      <c r="U94" s="238"/>
      <c r="V94" s="240"/>
      <c r="W94" s="238"/>
      <c r="X94" s="238"/>
      <c r="Y94" s="238"/>
      <c r="Z94" s="240"/>
      <c r="AA94" s="238"/>
      <c r="AB94" s="241"/>
      <c r="AC94" s="241"/>
      <c r="AD94" s="241"/>
      <c r="AE94" s="241"/>
      <c r="AF94" s="241"/>
      <c r="AG94" s="241"/>
      <c r="AH94" s="225"/>
      <c r="AI94" s="225"/>
      <c r="AJ94" s="225"/>
      <c r="AK94" s="225"/>
      <c r="AL94" s="225"/>
      <c r="AM94" s="225"/>
      <c r="AN94" s="242"/>
      <c r="AO94" s="135"/>
      <c r="AP94" s="135"/>
      <c r="AQ94" s="243"/>
      <c r="AR94" s="243"/>
      <c r="AS94" s="244"/>
      <c r="AT94" s="245"/>
      <c r="AU94" s="246"/>
      <c r="AV94" s="245"/>
      <c r="AW94" s="245"/>
      <c r="AX94" s="245"/>
      <c r="AY94" s="238"/>
      <c r="AZ94" s="240"/>
      <c r="BA94" s="238"/>
      <c r="BB94" s="238"/>
      <c r="BC94" s="238"/>
      <c r="BD94" s="240"/>
      <c r="BE94" s="238"/>
      <c r="BF94" s="238"/>
      <c r="BG94" s="238"/>
      <c r="BH94" s="240"/>
      <c r="BI94" s="238"/>
      <c r="BJ94" s="241"/>
      <c r="BK94" s="241"/>
      <c r="BL94" s="241"/>
      <c r="BM94" s="241"/>
      <c r="BN94" s="241"/>
      <c r="BO94" s="241"/>
      <c r="BP94" s="225"/>
      <c r="BQ94" s="225"/>
      <c r="BR94" s="225"/>
      <c r="BS94" s="225"/>
      <c r="BT94" s="225"/>
      <c r="BU94" s="225"/>
      <c r="BV94" s="135"/>
      <c r="BW94" s="135"/>
      <c r="BX94" s="135"/>
    </row>
    <row r="95" spans="1:76" ht="15.75" hidden="1">
      <c r="A95" s="226">
        <f>'Ergebnisse So'!A33</f>
        <v>88</v>
      </c>
      <c r="B95" s="224">
        <f>'Ergebnisse So'!B33</f>
        <v>42274</v>
      </c>
      <c r="C95" s="226" t="str">
        <f>'Ergebnisse So'!C33</f>
        <v>männlich U16</v>
      </c>
      <c r="D95" s="226" t="str">
        <f>'Ergebnisse So'!D33</f>
        <v>PL 19/20</v>
      </c>
      <c r="E95" s="226">
        <f>'Ergebnisse So'!E33</f>
        <v>19</v>
      </c>
      <c r="F95" s="226">
        <f>'Ergebnisse So'!F33</f>
        <v>6</v>
      </c>
      <c r="G95" s="226">
        <f>'Ergebnisse So'!G33</f>
        <v>88</v>
      </c>
      <c r="H95" s="226" t="str">
        <f>'Ergebnisse So'!H33</f>
        <v>TB Oppau</v>
      </c>
      <c r="I95" s="226" t="str">
        <f>'Ergebnisse So'!I33</f>
        <v>-</v>
      </c>
      <c r="J95" s="226" t="str">
        <f>'Ergebnisse So'!J33</f>
        <v>DJK Nierswacht Odenkirchen</v>
      </c>
      <c r="K95" s="226"/>
      <c r="L95" s="226" t="str">
        <f>'Ergebnisse So'!L33</f>
        <v>TV Augsburg</v>
      </c>
      <c r="M95" s="226" t="str">
        <f>'Ergebnisse So'!M33</f>
        <v>VerliererSp. 82</v>
      </c>
      <c r="N95" s="226" t="str">
        <f>'Ergebnisse So'!N33</f>
        <v xml:space="preserve"> -</v>
      </c>
      <c r="O95" s="226" t="str">
        <f>'Ergebnisse So'!O33</f>
        <v>Verlierer Sp. 85</v>
      </c>
      <c r="P95" s="226" t="str">
        <f>'Ergebnisse So'!P33</f>
        <v>Sieger Sp. 82</v>
      </c>
      <c r="Q95" s="238"/>
      <c r="R95" s="239"/>
      <c r="S95" s="238"/>
      <c r="T95" s="238"/>
      <c r="U95" s="238"/>
      <c r="V95" s="240"/>
      <c r="W95" s="238"/>
      <c r="X95" s="238"/>
      <c r="Y95" s="238"/>
      <c r="Z95" s="240"/>
      <c r="AA95" s="238"/>
      <c r="AB95" s="241"/>
      <c r="AC95" s="241"/>
      <c r="AD95" s="241"/>
      <c r="AE95" s="241"/>
      <c r="AF95" s="241"/>
      <c r="AG95" s="241"/>
      <c r="AH95" s="225"/>
      <c r="AI95" s="225"/>
      <c r="AJ95" s="225"/>
      <c r="AK95" s="225"/>
      <c r="AL95" s="225"/>
      <c r="AM95" s="225"/>
      <c r="AN95" s="242"/>
      <c r="AO95" s="135"/>
      <c r="AP95" s="135"/>
      <c r="AQ95" s="243"/>
      <c r="AR95" s="243"/>
      <c r="AS95" s="244"/>
      <c r="AT95" s="245"/>
      <c r="AU95" s="246"/>
      <c r="AV95" s="245"/>
      <c r="AW95" s="245"/>
      <c r="AX95" s="245"/>
      <c r="AY95" s="238"/>
      <c r="AZ95" s="240"/>
      <c r="BA95" s="238"/>
      <c r="BB95" s="238"/>
      <c r="BC95" s="238"/>
      <c r="BD95" s="240"/>
      <c r="BE95" s="238"/>
      <c r="BF95" s="238"/>
      <c r="BG95" s="238"/>
      <c r="BH95" s="240"/>
      <c r="BI95" s="238"/>
      <c r="BJ95" s="241"/>
      <c r="BK95" s="241"/>
      <c r="BL95" s="241"/>
      <c r="BM95" s="241"/>
      <c r="BN95" s="241"/>
      <c r="BO95" s="241"/>
      <c r="BP95" s="225"/>
      <c r="BQ95" s="225"/>
      <c r="BR95" s="225"/>
      <c r="BS95" s="225"/>
      <c r="BT95" s="225"/>
      <c r="BU95" s="225"/>
      <c r="BV95" s="135"/>
      <c r="BW95" s="135"/>
      <c r="BX95" s="135"/>
    </row>
    <row r="96" spans="1:76" ht="15.75" hidden="1">
      <c r="A96" s="226">
        <f>'Ergebnisse So'!A34</f>
        <v>89</v>
      </c>
      <c r="B96" s="224">
        <f>'Ergebnisse So'!B34</f>
        <v>42274</v>
      </c>
      <c r="C96" s="226" t="str">
        <f>'Ergebnisse So'!C34</f>
        <v>männlich U16</v>
      </c>
      <c r="D96" s="226" t="str">
        <f>'Ergebnisse So'!D34</f>
        <v>PL 15/16</v>
      </c>
      <c r="E96" s="226">
        <f>'Ergebnisse So'!E34</f>
        <v>20</v>
      </c>
      <c r="F96" s="226">
        <f>'Ergebnisse So'!F34</f>
        <v>5</v>
      </c>
      <c r="G96" s="226">
        <f>'Ergebnisse So'!G34</f>
        <v>89</v>
      </c>
      <c r="H96" s="226" t="str">
        <f>'Ergebnisse So'!H34</f>
        <v>Langebrücker BSV</v>
      </c>
      <c r="I96" s="226" t="str">
        <f>'Ergebnisse So'!I34</f>
        <v>-</v>
      </c>
      <c r="J96" s="226" t="str">
        <f>'Ergebnisse So'!J34</f>
        <v>TV Voerde</v>
      </c>
      <c r="K96" s="226"/>
      <c r="L96" s="226" t="str">
        <f>'Ergebnisse So'!L34</f>
        <v>TV Klarenthal</v>
      </c>
      <c r="M96" s="226" t="str">
        <f>'Ergebnisse So'!M34</f>
        <v>Verlierer Sp. 83</v>
      </c>
      <c r="N96" s="226" t="str">
        <f>'Ergebnisse So'!N34</f>
        <v xml:space="preserve"> -</v>
      </c>
      <c r="O96" s="226" t="str">
        <f>'Ergebnisse So'!O34</f>
        <v>Verlierer Sp. 86</v>
      </c>
      <c r="P96" s="226" t="str">
        <f>'Ergebnisse So'!P34</f>
        <v>Verlierer Sp 87</v>
      </c>
      <c r="Q96" s="238"/>
      <c r="R96" s="239"/>
      <c r="S96" s="238"/>
      <c r="T96" s="238"/>
      <c r="U96" s="238"/>
      <c r="V96" s="240"/>
      <c r="W96" s="238"/>
      <c r="X96" s="238"/>
      <c r="Y96" s="238"/>
      <c r="Z96" s="240"/>
      <c r="AA96" s="238"/>
      <c r="AB96" s="241"/>
      <c r="AC96" s="241"/>
      <c r="AD96" s="241"/>
      <c r="AE96" s="241"/>
      <c r="AF96" s="241"/>
      <c r="AG96" s="241"/>
      <c r="AH96" s="225"/>
      <c r="AI96" s="225"/>
      <c r="AJ96" s="225"/>
      <c r="AK96" s="225"/>
      <c r="AL96" s="225"/>
      <c r="AM96" s="225"/>
      <c r="AN96" s="242"/>
      <c r="AO96" s="135"/>
      <c r="AP96" s="135"/>
      <c r="AQ96" s="243"/>
      <c r="AR96" s="243"/>
      <c r="AS96" s="244"/>
      <c r="AT96" s="245"/>
      <c r="AU96" s="246"/>
      <c r="AV96" s="245"/>
      <c r="AW96" s="245"/>
      <c r="AX96" s="245"/>
      <c r="AY96" s="238"/>
      <c r="AZ96" s="240"/>
      <c r="BA96" s="238"/>
      <c r="BB96" s="238"/>
      <c r="BC96" s="238"/>
      <c r="BD96" s="240"/>
      <c r="BE96" s="238"/>
      <c r="BF96" s="238"/>
      <c r="BG96" s="238"/>
      <c r="BH96" s="240"/>
      <c r="BI96" s="238"/>
      <c r="BJ96" s="241"/>
      <c r="BK96" s="241"/>
      <c r="BL96" s="241"/>
      <c r="BM96" s="241"/>
      <c r="BN96" s="241"/>
      <c r="BO96" s="241"/>
      <c r="BP96" s="225"/>
      <c r="BQ96" s="225"/>
      <c r="BR96" s="225"/>
      <c r="BS96" s="225"/>
      <c r="BT96" s="225"/>
      <c r="BU96" s="225"/>
      <c r="BV96" s="135"/>
      <c r="BW96" s="135"/>
      <c r="BX96" s="135"/>
    </row>
    <row r="97" spans="1:76" ht="15.75" hidden="1">
      <c r="A97" s="226">
        <f>'Ergebnisse So'!A35</f>
        <v>90</v>
      </c>
      <c r="B97" s="224">
        <f>'Ergebnisse So'!B35</f>
        <v>42274</v>
      </c>
      <c r="C97" s="226" t="str">
        <f>'Ergebnisse So'!C35</f>
        <v>männlich U16</v>
      </c>
      <c r="D97" s="226" t="str">
        <f>'Ergebnisse So'!D35</f>
        <v>PL 21/22</v>
      </c>
      <c r="E97" s="226">
        <f>'Ergebnisse So'!E35</f>
        <v>20</v>
      </c>
      <c r="F97" s="226">
        <f>'Ergebnisse So'!F35</f>
        <v>6</v>
      </c>
      <c r="G97" s="226">
        <f>'Ergebnisse So'!G35</f>
        <v>90</v>
      </c>
      <c r="H97" s="226" t="str">
        <f>'Ergebnisse So'!H35</f>
        <v>TV Zainen-Maisenbach</v>
      </c>
      <c r="I97" s="226" t="str">
        <f>'Ergebnisse So'!I35</f>
        <v>-</v>
      </c>
      <c r="J97" s="226" t="str">
        <f>'Ergebnisse So'!J35</f>
        <v>SG Bademeusel</v>
      </c>
      <c r="K97" s="226"/>
      <c r="L97" s="226" t="str">
        <f>'Ergebnisse So'!L35</f>
        <v>DJK Nierswacht Odenkirchen</v>
      </c>
      <c r="M97" s="226" t="str">
        <f>'Ergebnisse So'!M35</f>
        <v>Sieger Sp. 81</v>
      </c>
      <c r="N97" s="226" t="str">
        <f>'Ergebnisse So'!N35</f>
        <v xml:space="preserve"> -</v>
      </c>
      <c r="O97" s="226" t="str">
        <f>'Ergebnisse So'!O35</f>
        <v>Sieger Sp. 84</v>
      </c>
      <c r="P97" s="226" t="str">
        <f>'Ergebnisse So'!P35</f>
        <v>Verlierer Sp. 88</v>
      </c>
      <c r="Q97" s="238"/>
      <c r="R97" s="239"/>
      <c r="S97" s="238"/>
      <c r="T97" s="238"/>
      <c r="U97" s="238"/>
      <c r="V97" s="240"/>
      <c r="W97" s="238"/>
      <c r="X97" s="238"/>
      <c r="Y97" s="238"/>
      <c r="Z97" s="240"/>
      <c r="AA97" s="238"/>
      <c r="AB97" s="241"/>
      <c r="AC97" s="241"/>
      <c r="AD97" s="241"/>
      <c r="AE97" s="241"/>
      <c r="AF97" s="241"/>
      <c r="AG97" s="241"/>
      <c r="AH97" s="225"/>
      <c r="AI97" s="225"/>
      <c r="AJ97" s="225"/>
      <c r="AK97" s="225"/>
      <c r="AL97" s="225"/>
      <c r="AM97" s="225"/>
      <c r="AN97" s="242"/>
      <c r="AO97" s="135"/>
      <c r="AP97" s="135"/>
      <c r="AQ97" s="243"/>
      <c r="AR97" s="243"/>
      <c r="AS97" s="244"/>
      <c r="AT97" s="245"/>
      <c r="AU97" s="246"/>
      <c r="AV97" s="245"/>
      <c r="AW97" s="245"/>
      <c r="AX97" s="245"/>
      <c r="AY97" s="238"/>
      <c r="AZ97" s="240"/>
      <c r="BA97" s="238"/>
      <c r="BB97" s="238"/>
      <c r="BC97" s="238"/>
      <c r="BD97" s="240"/>
      <c r="BE97" s="238"/>
      <c r="BF97" s="238"/>
      <c r="BG97" s="238"/>
      <c r="BH97" s="240"/>
      <c r="BI97" s="238"/>
      <c r="BJ97" s="241"/>
      <c r="BK97" s="241"/>
      <c r="BL97" s="241"/>
      <c r="BM97" s="241"/>
      <c r="BN97" s="241"/>
      <c r="BO97" s="241"/>
      <c r="BP97" s="225"/>
      <c r="BQ97" s="225"/>
      <c r="BR97" s="225"/>
      <c r="BS97" s="225"/>
      <c r="BT97" s="225"/>
      <c r="BU97" s="225"/>
      <c r="BV97" s="135"/>
      <c r="BW97" s="135"/>
      <c r="BX97" s="135"/>
    </row>
    <row r="98" spans="1:76" ht="15.75" hidden="1">
      <c r="A98" s="226">
        <f>'Ergebnisse So'!A36</f>
        <v>91</v>
      </c>
      <c r="B98" s="224">
        <f>'Ergebnisse So'!B36</f>
        <v>42274</v>
      </c>
      <c r="C98" s="226" t="str">
        <f>'Ergebnisse So'!C36</f>
        <v>männlich U16</v>
      </c>
      <c r="D98" s="226" t="str">
        <f>'Ergebnisse So'!D36</f>
        <v>PL 17/18</v>
      </c>
      <c r="E98" s="226">
        <f>'Ergebnisse So'!E36</f>
        <v>21</v>
      </c>
      <c r="F98" s="226">
        <f>'Ergebnisse So'!F36</f>
        <v>5</v>
      </c>
      <c r="G98" s="226">
        <f>'Ergebnisse So'!G36</f>
        <v>91</v>
      </c>
      <c r="H98" s="226" t="str">
        <f>'Ergebnisse So'!H36</f>
        <v>TV Augsburg</v>
      </c>
      <c r="I98" s="226" t="str">
        <f>'Ergebnisse So'!I36</f>
        <v>-</v>
      </c>
      <c r="J98" s="226" t="str">
        <f>'Ergebnisse So'!J36</f>
        <v>Großenasper SV</v>
      </c>
      <c r="K98" s="226"/>
      <c r="L98" s="226" t="str">
        <f>'Ergebnisse So'!L36</f>
        <v>Langebrücker BSV</v>
      </c>
      <c r="M98" s="226" t="str">
        <f>'Ergebnisse So'!M36</f>
        <v>Sieger Sp. 82</v>
      </c>
      <c r="N98" s="226" t="str">
        <f>'Ergebnisse So'!N36</f>
        <v xml:space="preserve"> -</v>
      </c>
      <c r="O98" s="226" t="str">
        <f>'Ergebnisse So'!O36</f>
        <v>Sieger Sp. 85</v>
      </c>
      <c r="P98" s="226" t="str">
        <f>'Ergebnisse So'!P36</f>
        <v>Verlierer Sp 89</v>
      </c>
      <c r="Q98" s="238"/>
      <c r="R98" s="239"/>
      <c r="S98" s="238"/>
      <c r="T98" s="238"/>
      <c r="U98" s="238"/>
      <c r="V98" s="240"/>
      <c r="W98" s="238"/>
      <c r="X98" s="238"/>
      <c r="Y98" s="238"/>
      <c r="Z98" s="240"/>
      <c r="AA98" s="238"/>
      <c r="AB98" s="241"/>
      <c r="AC98" s="241"/>
      <c r="AD98" s="241"/>
      <c r="AE98" s="241"/>
      <c r="AF98" s="241"/>
      <c r="AG98" s="241"/>
      <c r="AH98" s="225"/>
      <c r="AI98" s="225"/>
      <c r="AJ98" s="225"/>
      <c r="AK98" s="225"/>
      <c r="AL98" s="225"/>
      <c r="AM98" s="225"/>
      <c r="AN98" s="242"/>
      <c r="AO98" s="135"/>
      <c r="AP98" s="135"/>
      <c r="AQ98" s="243"/>
      <c r="AR98" s="243"/>
      <c r="AS98" s="244"/>
      <c r="AT98" s="245"/>
      <c r="AU98" s="246"/>
      <c r="AV98" s="245"/>
      <c r="AW98" s="245"/>
      <c r="AX98" s="245"/>
      <c r="AY98" s="238"/>
      <c r="AZ98" s="240"/>
      <c r="BA98" s="238"/>
      <c r="BB98" s="238"/>
      <c r="BC98" s="238"/>
      <c r="BD98" s="240"/>
      <c r="BE98" s="238"/>
      <c r="BF98" s="238"/>
      <c r="BG98" s="238"/>
      <c r="BH98" s="240"/>
      <c r="BI98" s="238"/>
      <c r="BJ98" s="241"/>
      <c r="BK98" s="241"/>
      <c r="BL98" s="241"/>
      <c r="BM98" s="241"/>
      <c r="BN98" s="241"/>
      <c r="BO98" s="241"/>
      <c r="BP98" s="225"/>
      <c r="BQ98" s="225"/>
      <c r="BR98" s="225"/>
      <c r="BS98" s="225"/>
      <c r="BT98" s="225"/>
      <c r="BU98" s="225"/>
      <c r="BV98" s="135"/>
      <c r="BW98" s="135"/>
      <c r="BX98" s="135"/>
    </row>
    <row r="99" spans="1:76" ht="15.75" hidden="1">
      <c r="A99" s="226">
        <f>'Ergebnisse So'!A37</f>
        <v>92</v>
      </c>
      <c r="B99" s="224">
        <f>'Ergebnisse So'!B37</f>
        <v>42274</v>
      </c>
      <c r="C99" s="226" t="str">
        <f>'Ergebnisse So'!C37</f>
        <v>männlich U16</v>
      </c>
      <c r="D99" s="226" t="str">
        <f>'Ergebnisse So'!D37</f>
        <v>PL 13/14</v>
      </c>
      <c r="E99" s="226">
        <f>'Ergebnisse So'!E37</f>
        <v>21</v>
      </c>
      <c r="F99" s="226">
        <f>'Ergebnisse So'!F37</f>
        <v>6</v>
      </c>
      <c r="G99" s="226">
        <f>'Ergebnisse So'!G37</f>
        <v>92</v>
      </c>
      <c r="H99" s="226" t="str">
        <f>'Ergebnisse So'!H37</f>
        <v>TSV Lola</v>
      </c>
      <c r="I99" s="226" t="str">
        <f>'Ergebnisse So'!I37</f>
        <v>-</v>
      </c>
      <c r="J99" s="226" t="str">
        <f>'Ergebnisse So'!J37</f>
        <v>VfL Kellinghusen</v>
      </c>
      <c r="K99" s="226"/>
      <c r="L99" s="226" t="str">
        <f>'Ergebnisse So'!L37</f>
        <v>SG Bademeusel</v>
      </c>
      <c r="M99" s="226" t="str">
        <f>'Ergebnisse So'!M37</f>
        <v>Sieger Sp. 83</v>
      </c>
      <c r="N99" s="226" t="str">
        <f>'Ergebnisse So'!N37</f>
        <v xml:space="preserve"> -</v>
      </c>
      <c r="O99" s="226" t="str">
        <f>'Ergebnisse So'!O37</f>
        <v>Sieger Sp. 86</v>
      </c>
      <c r="P99" s="226" t="str">
        <f>'Ergebnisse So'!P37</f>
        <v>Verlierer Sp. 90</v>
      </c>
      <c r="Q99" s="238"/>
      <c r="R99" s="239"/>
      <c r="S99" s="238"/>
      <c r="T99" s="238"/>
      <c r="U99" s="238"/>
      <c r="V99" s="240"/>
      <c r="W99" s="238"/>
      <c r="X99" s="238"/>
      <c r="Y99" s="238"/>
      <c r="Z99" s="240"/>
      <c r="AA99" s="238"/>
      <c r="AB99" s="241"/>
      <c r="AC99" s="241"/>
      <c r="AD99" s="241"/>
      <c r="AE99" s="241"/>
      <c r="AF99" s="241"/>
      <c r="AG99" s="241"/>
      <c r="AH99" s="225"/>
      <c r="AI99" s="225"/>
      <c r="AJ99" s="225"/>
      <c r="AK99" s="225"/>
      <c r="AL99" s="225"/>
      <c r="AM99" s="225"/>
      <c r="AN99" s="242"/>
      <c r="AO99" s="135"/>
      <c r="AP99" s="135"/>
      <c r="AQ99" s="243"/>
      <c r="AR99" s="243"/>
      <c r="AS99" s="244"/>
      <c r="AT99" s="245"/>
      <c r="AU99" s="246"/>
      <c r="AV99" s="245"/>
      <c r="AW99" s="245"/>
      <c r="AX99" s="245"/>
      <c r="AY99" s="238"/>
      <c r="AZ99" s="240"/>
      <c r="BA99" s="238"/>
      <c r="BB99" s="238"/>
      <c r="BC99" s="238"/>
      <c r="BD99" s="240"/>
      <c r="BE99" s="238"/>
      <c r="BF99" s="238"/>
      <c r="BG99" s="238"/>
      <c r="BH99" s="240"/>
      <c r="BI99" s="238"/>
      <c r="BJ99" s="241"/>
      <c r="BK99" s="241"/>
      <c r="BL99" s="241"/>
      <c r="BM99" s="241"/>
      <c r="BN99" s="241"/>
      <c r="BO99" s="241"/>
      <c r="BP99" s="225"/>
      <c r="BQ99" s="225"/>
      <c r="BR99" s="225"/>
      <c r="BS99" s="225"/>
      <c r="BT99" s="225"/>
      <c r="BU99" s="225"/>
      <c r="BV99" s="135"/>
      <c r="BW99" s="135"/>
      <c r="BX99" s="135"/>
    </row>
    <row r="100" spans="1:76" ht="15.75">
      <c r="G100" s="523" t="str">
        <f>IF('Gruppe A'!AX$29=0,"",IF('Gruppe A'!AX$29=21,"","Achtung!  Punktgleichheit in Gruppe A"))</f>
        <v/>
      </c>
      <c r="H100" s="523"/>
      <c r="I100" s="523"/>
      <c r="J100" s="523"/>
      <c r="K100" s="523"/>
      <c r="L100" s="523"/>
      <c r="M100" s="523"/>
      <c r="N100" s="523"/>
      <c r="O100" s="523"/>
      <c r="P100" s="523"/>
      <c r="Q100" s="523"/>
      <c r="R100" s="523"/>
      <c r="S100" s="523"/>
      <c r="T100" s="523"/>
      <c r="U100" s="523"/>
      <c r="V100" s="523"/>
      <c r="W100" s="523"/>
      <c r="X100" s="523"/>
      <c r="Y100" s="523"/>
      <c r="Z100" s="523"/>
      <c r="AA100" s="523"/>
      <c r="AB100" s="523"/>
      <c r="AC100" s="523"/>
      <c r="AD100" s="523"/>
      <c r="AE100" s="523"/>
      <c r="AF100" s="523"/>
      <c r="AG100" s="523"/>
      <c r="AH100" s="523"/>
      <c r="AI100" s="523"/>
      <c r="AJ100" s="523"/>
      <c r="AK100" s="523"/>
      <c r="AL100" s="523"/>
      <c r="AM100" s="523"/>
      <c r="AN100" s="152"/>
      <c r="AO100" s="152"/>
      <c r="AP100" s="152"/>
      <c r="AQ100" s="234"/>
      <c r="AR100" s="234"/>
      <c r="AS100" s="523" t="str">
        <f>IF('Gruppe C'!AX$29=0,"",IF('Gruppe C'!AX$29=21,"","Achtung!  Punktgleichheit in Gruppe C"))</f>
        <v/>
      </c>
      <c r="AT100" s="523"/>
      <c r="AU100" s="523"/>
      <c r="AV100" s="523"/>
      <c r="AW100" s="523"/>
      <c r="AX100" s="523"/>
      <c r="AY100" s="523"/>
      <c r="AZ100" s="523"/>
      <c r="BA100" s="523"/>
      <c r="BB100" s="523"/>
      <c r="BC100" s="523"/>
      <c r="BD100" s="523"/>
      <c r="BE100" s="523"/>
      <c r="BF100" s="523"/>
      <c r="BG100" s="523"/>
      <c r="BH100" s="523"/>
      <c r="BI100" s="523"/>
      <c r="BJ100" s="523"/>
      <c r="BK100" s="523"/>
      <c r="BL100" s="523"/>
      <c r="BM100" s="523"/>
      <c r="BN100" s="523"/>
      <c r="BO100" s="523"/>
      <c r="BP100" s="523"/>
      <c r="BQ100" s="523"/>
      <c r="BR100" s="523"/>
      <c r="BS100" s="523"/>
      <c r="BT100" s="523"/>
      <c r="BU100" s="523"/>
    </row>
    <row r="101" spans="1:76" ht="15.75">
      <c r="G101" s="524" t="str">
        <f>IF('Gruppe A'!AX$29=0,"",IF('Gruppe A'!AX$29=21,"","Bitte Platzierung selbst ermitteln"))</f>
        <v/>
      </c>
      <c r="H101" s="524"/>
      <c r="I101" s="524"/>
      <c r="J101" s="524"/>
      <c r="K101" s="524"/>
      <c r="L101" s="524"/>
      <c r="M101" s="524"/>
      <c r="N101" s="524"/>
      <c r="O101" s="524"/>
      <c r="P101" s="524"/>
      <c r="Q101" s="524"/>
      <c r="R101" s="524"/>
      <c r="S101" s="524"/>
      <c r="T101" s="524"/>
      <c r="U101" s="524"/>
      <c r="V101" s="524"/>
      <c r="W101" s="524"/>
      <c r="X101" s="524"/>
      <c r="Y101" s="524"/>
      <c r="Z101" s="524"/>
      <c r="AA101" s="524"/>
      <c r="AB101" s="524"/>
      <c r="AC101" s="524"/>
      <c r="AD101" s="524"/>
      <c r="AE101" s="524"/>
      <c r="AF101" s="524"/>
      <c r="AG101" s="524"/>
      <c r="AH101" s="524"/>
      <c r="AI101" s="524"/>
      <c r="AJ101" s="524"/>
      <c r="AK101" s="524"/>
      <c r="AL101" s="524"/>
      <c r="AM101" s="524"/>
      <c r="AN101" s="152"/>
      <c r="AO101" s="152"/>
      <c r="AP101" s="152"/>
      <c r="AQ101" s="234"/>
      <c r="AR101" s="234"/>
      <c r="AS101" s="524" t="str">
        <f>IF('Gruppe C'!AX$29=0,"",IF('Gruppe C'!AX$29=21,"","Bitte Platzierung selbst ermitteln"))</f>
        <v/>
      </c>
      <c r="AT101" s="524"/>
      <c r="AU101" s="524"/>
      <c r="AV101" s="524"/>
      <c r="AW101" s="524"/>
      <c r="AX101" s="524"/>
      <c r="AY101" s="524"/>
      <c r="AZ101" s="524"/>
      <c r="BA101" s="524"/>
      <c r="BB101" s="524"/>
      <c r="BC101" s="524"/>
      <c r="BD101" s="524"/>
      <c r="BE101" s="524"/>
      <c r="BF101" s="524"/>
      <c r="BG101" s="524"/>
      <c r="BH101" s="524"/>
      <c r="BI101" s="524"/>
      <c r="BJ101" s="524"/>
      <c r="BK101" s="524"/>
      <c r="BL101" s="524"/>
      <c r="BM101" s="524"/>
      <c r="BN101" s="524"/>
      <c r="BO101" s="524"/>
      <c r="BP101" s="524"/>
      <c r="BQ101" s="524"/>
      <c r="BR101" s="524"/>
      <c r="BS101" s="524"/>
      <c r="BT101" s="524"/>
      <c r="BU101" s="524"/>
    </row>
    <row r="102" spans="1:76" ht="15.75">
      <c r="G102" s="231"/>
      <c r="H102" s="148"/>
      <c r="I102" s="149"/>
      <c r="J102" s="148"/>
      <c r="K102" s="148"/>
      <c r="L102" s="148"/>
      <c r="M102" s="148"/>
      <c r="N102" s="148"/>
      <c r="O102" s="148"/>
      <c r="P102" s="148"/>
      <c r="Q102" s="150"/>
      <c r="R102" s="507"/>
      <c r="S102" s="150"/>
      <c r="T102" s="150"/>
      <c r="U102" s="150"/>
      <c r="V102" s="507"/>
      <c r="W102" s="150"/>
      <c r="X102" s="150"/>
      <c r="Y102" s="150"/>
      <c r="Z102" s="507"/>
      <c r="AA102" s="150"/>
      <c r="AB102" s="150"/>
      <c r="AC102" s="150"/>
      <c r="AD102" s="150"/>
      <c r="AE102" s="150"/>
      <c r="AF102" s="150"/>
      <c r="AG102" s="150"/>
      <c r="AH102" s="150"/>
      <c r="AI102" s="151"/>
      <c r="AJ102" s="150"/>
      <c r="AK102" s="150"/>
      <c r="AL102" s="151"/>
      <c r="AM102" s="150"/>
      <c r="AN102" s="152"/>
      <c r="AO102" s="152"/>
      <c r="AP102" s="152"/>
      <c r="AQ102" s="234"/>
      <c r="AR102" s="234"/>
      <c r="AS102" s="237"/>
      <c r="AT102" s="153"/>
      <c r="AU102" s="149"/>
      <c r="AV102" s="149"/>
      <c r="AW102" s="149"/>
      <c r="AX102" s="149"/>
      <c r="AY102" s="152"/>
      <c r="AZ102" s="507"/>
      <c r="BA102" s="152"/>
      <c r="BB102" s="152"/>
      <c r="BC102" s="152"/>
      <c r="BD102" s="507"/>
      <c r="BE102" s="152"/>
      <c r="BF102" s="152"/>
      <c r="BG102" s="152"/>
      <c r="BH102" s="507"/>
      <c r="BI102" s="152"/>
      <c r="BJ102" s="152"/>
      <c r="BK102" s="152"/>
      <c r="BL102" s="152"/>
      <c r="BM102" s="152"/>
      <c r="BN102" s="152"/>
      <c r="BO102" s="152"/>
    </row>
    <row r="103" spans="1:76" ht="18">
      <c r="G103" s="228" t="s">
        <v>93</v>
      </c>
      <c r="H103" s="137"/>
      <c r="AB103" s="150"/>
      <c r="AC103" s="150"/>
      <c r="AD103" s="150"/>
      <c r="AE103" s="150"/>
      <c r="AF103" s="150"/>
      <c r="AG103" s="150"/>
      <c r="AH103" s="154"/>
      <c r="AI103" s="154"/>
      <c r="AJ103" s="154"/>
      <c r="AK103" s="150"/>
      <c r="AL103" s="151"/>
      <c r="AM103" s="150"/>
      <c r="AS103" s="228" t="s">
        <v>94</v>
      </c>
      <c r="AT103" s="137"/>
    </row>
    <row r="104" spans="1:76" ht="15">
      <c r="B104" s="134" t="s">
        <v>76</v>
      </c>
      <c r="C104" s="134" t="s">
        <v>77</v>
      </c>
      <c r="D104" s="134" t="s">
        <v>78</v>
      </c>
      <c r="E104" s="227" t="s">
        <v>61</v>
      </c>
      <c r="F104" s="227" t="s">
        <v>79</v>
      </c>
      <c r="G104" s="226" t="s">
        <v>86</v>
      </c>
      <c r="Q104" s="525" t="s">
        <v>81</v>
      </c>
      <c r="R104" s="526"/>
      <c r="S104" s="527"/>
      <c r="T104" s="138"/>
      <c r="U104" s="525" t="s">
        <v>82</v>
      </c>
      <c r="V104" s="526"/>
      <c r="W104" s="527"/>
      <c r="X104" s="138"/>
      <c r="Y104" s="525" t="s">
        <v>83</v>
      </c>
      <c r="Z104" s="526"/>
      <c r="AA104" s="527"/>
      <c r="AB104" s="146">
        <f t="shared" ref="AB104:AB119" si="43">IF(Q104=S104,"",IF(Q104&gt;S104,1,0))</f>
        <v>1</v>
      </c>
      <c r="AC104" s="146">
        <f t="shared" ref="AC104:AC119" si="44">IF(U104=W104,"",IF(U104&gt;W104,1,0))</f>
        <v>1</v>
      </c>
      <c r="AD104" s="146">
        <f t="shared" ref="AD104:AD119" si="45">IF(Y104=AA104,"",IF(Y104&gt;AA104,1,0))</f>
        <v>1</v>
      </c>
      <c r="AE104" s="146">
        <f t="shared" ref="AE104:AE119" si="46">IF(Q104=S104,"",IF(Q104&lt;S104,1,0))</f>
        <v>0</v>
      </c>
      <c r="AF104" s="146">
        <f t="shared" ref="AF104:AF119" si="47">IF(U104=W104,"",IF(U104&lt;W104,1,0))</f>
        <v>0</v>
      </c>
      <c r="AG104" s="146">
        <f t="shared" ref="AG104:AG119" si="48">IF(Y104=AA104,"",IF(Y104&lt;AA104,1,0))</f>
        <v>0</v>
      </c>
      <c r="AH104" s="459" t="s">
        <v>84</v>
      </c>
      <c r="AI104" s="458"/>
      <c r="AJ104" s="460"/>
      <c r="AK104" s="459" t="s">
        <v>85</v>
      </c>
      <c r="AL104" s="458"/>
      <c r="AM104" s="139"/>
      <c r="AN104" s="134" t="s">
        <v>76</v>
      </c>
      <c r="AO104" s="134" t="s">
        <v>77</v>
      </c>
      <c r="AP104" s="134" t="s">
        <v>78</v>
      </c>
      <c r="AQ104" s="227" t="s">
        <v>61</v>
      </c>
      <c r="AR104" s="227" t="s">
        <v>79</v>
      </c>
      <c r="AS104" s="226" t="s">
        <v>86</v>
      </c>
      <c r="AY104" s="525" t="s">
        <v>81</v>
      </c>
      <c r="AZ104" s="526"/>
      <c r="BA104" s="527"/>
      <c r="BB104" s="138"/>
      <c r="BC104" s="525" t="s">
        <v>82</v>
      </c>
      <c r="BD104" s="526"/>
      <c r="BE104" s="527"/>
      <c r="BF104" s="138"/>
      <c r="BG104" s="525" t="s">
        <v>83</v>
      </c>
      <c r="BH104" s="526"/>
      <c r="BI104" s="527"/>
      <c r="BJ104" s="141"/>
      <c r="BK104" s="141"/>
      <c r="BL104" s="141"/>
      <c r="BM104" s="141"/>
      <c r="BN104" s="141"/>
      <c r="BO104" s="141"/>
      <c r="BP104" s="459" t="s">
        <v>84</v>
      </c>
      <c r="BQ104" s="141"/>
      <c r="BR104" s="139"/>
      <c r="BS104" s="459" t="s">
        <v>85</v>
      </c>
      <c r="BT104" s="141"/>
      <c r="BU104" s="139"/>
    </row>
    <row r="105" spans="1:76" ht="15.75">
      <c r="B105" s="224">
        <f>'Spielplan Sa'!F$2</f>
        <v>42273</v>
      </c>
      <c r="C105" s="133" t="str">
        <f>'Spielplan Sa'!A$4</f>
        <v>männlich U16</v>
      </c>
      <c r="D105" s="133" t="s">
        <v>95</v>
      </c>
      <c r="E105" s="226">
        <v>1</v>
      </c>
      <c r="F105" s="226">
        <v>2</v>
      </c>
      <c r="G105" s="229">
        <v>16</v>
      </c>
      <c r="H105" s="144" t="str">
        <f>'Spielplan Sa'!I14</f>
        <v>SV Düdenbüttel</v>
      </c>
      <c r="I105" s="145" t="s">
        <v>70</v>
      </c>
      <c r="J105" s="156" t="str">
        <f>'Spielplan Sa'!I15</f>
        <v>DJK Nierswacht Odenkirchen</v>
      </c>
      <c r="K105" s="156"/>
      <c r="L105" s="156" t="str">
        <f>'Spielplan Sa'!K15</f>
        <v>TV Klarenthal</v>
      </c>
      <c r="M105" s="156"/>
      <c r="N105" s="156"/>
      <c r="O105" s="156"/>
      <c r="P105" s="156"/>
      <c r="Q105" s="131">
        <v>11</v>
      </c>
      <c r="R105" s="217" t="s">
        <v>88</v>
      </c>
      <c r="S105" s="131">
        <v>6</v>
      </c>
      <c r="T105" s="220"/>
      <c r="U105" s="131">
        <v>12</v>
      </c>
      <c r="V105" s="219" t="s">
        <v>88</v>
      </c>
      <c r="W105" s="131">
        <v>10</v>
      </c>
      <c r="X105" s="220"/>
      <c r="Y105" s="131"/>
      <c r="Z105" s="219" t="s">
        <v>88</v>
      </c>
      <c r="AA105" s="131"/>
      <c r="AB105" s="146">
        <f t="shared" si="43"/>
        <v>1</v>
      </c>
      <c r="AC105" s="146">
        <f t="shared" si="44"/>
        <v>1</v>
      </c>
      <c r="AD105" s="146" t="str">
        <f t="shared" si="45"/>
        <v/>
      </c>
      <c r="AE105" s="146">
        <f t="shared" si="46"/>
        <v>0</v>
      </c>
      <c r="AF105" s="146">
        <f t="shared" si="47"/>
        <v>0</v>
      </c>
      <c r="AG105" s="146" t="str">
        <f t="shared" si="48"/>
        <v/>
      </c>
      <c r="AH105" s="147">
        <f>COUNTIF(AB105:AD105,1)</f>
        <v>2</v>
      </c>
      <c r="AI105" s="147" t="s">
        <v>88</v>
      </c>
      <c r="AJ105" s="147">
        <f>COUNTIF(AE105:AG105,1)</f>
        <v>0</v>
      </c>
      <c r="AK105" s="147">
        <f t="shared" ref="AK105:AK119" si="49">IF(AH105=2,2,IF(AJ105=2,0,AH105))</f>
        <v>2</v>
      </c>
      <c r="AL105" s="147" t="s">
        <v>88</v>
      </c>
      <c r="AM105" s="147">
        <f t="shared" ref="AM105:AM119" si="50">IF(AJ105=2,2,IF(AH105=2,0,AJ105))</f>
        <v>0</v>
      </c>
      <c r="AN105" s="224">
        <f>'Spielplan Sa'!F$2</f>
        <v>42273</v>
      </c>
      <c r="AO105" s="133" t="str">
        <f>'Spielplan Sa'!A$4</f>
        <v>männlich U16</v>
      </c>
      <c r="AP105" s="133" t="s">
        <v>89</v>
      </c>
      <c r="AQ105" s="226">
        <v>1</v>
      </c>
      <c r="AR105" s="226">
        <v>4</v>
      </c>
      <c r="AS105" s="229">
        <v>46</v>
      </c>
      <c r="AT105" s="144" t="str">
        <f>'Spielplan Sa'!S14</f>
        <v>TV Waibstadt</v>
      </c>
      <c r="AU105" s="145" t="s">
        <v>70</v>
      </c>
      <c r="AV105" s="156" t="str">
        <f>'Spielplan Sa'!S15</f>
        <v>TV Voerde</v>
      </c>
      <c r="AW105" s="156">
        <f>'Spielplan Sa'!T15</f>
        <v>0</v>
      </c>
      <c r="AX105" s="156" t="str">
        <f>'Spielplan Sa'!U15</f>
        <v>SG Bademeusel</v>
      </c>
      <c r="AY105" s="131">
        <v>11</v>
      </c>
      <c r="AZ105" s="219" t="s">
        <v>88</v>
      </c>
      <c r="BA105" s="131">
        <v>7</v>
      </c>
      <c r="BB105" s="220"/>
      <c r="BC105" s="131">
        <v>11</v>
      </c>
      <c r="BD105" s="219" t="s">
        <v>88</v>
      </c>
      <c r="BE105" s="131">
        <v>8</v>
      </c>
      <c r="BF105" s="220"/>
      <c r="BG105" s="131"/>
      <c r="BH105" s="219" t="s">
        <v>88</v>
      </c>
      <c r="BI105" s="131"/>
      <c r="BJ105" s="146">
        <f>IF(AY105=BA105,"",IF(AY105&gt;BA105,1,0))</f>
        <v>1</v>
      </c>
      <c r="BK105" s="146">
        <f>IF(BC105=BE105,"",IF(BC105&gt;BE105,1,0))</f>
        <v>1</v>
      </c>
      <c r="BL105" s="146" t="str">
        <f>IF(BG105=BI105,"",IF(BG105&gt;BI105,1,0))</f>
        <v/>
      </c>
      <c r="BM105" s="146">
        <f>IF(AY105=BA105,"",IF(AY105&lt;BA105,1,0))</f>
        <v>0</v>
      </c>
      <c r="BN105" s="146">
        <f>IF(BC105=BE105,"",IF(BC105&lt;BE105,1,0))</f>
        <v>0</v>
      </c>
      <c r="BO105" s="146" t="str">
        <f>IF(BG105=BI105,"",IF(BG105&lt;BI105,1,0))</f>
        <v/>
      </c>
      <c r="BP105" s="147">
        <f>COUNTIF(BJ105:BL105,1)</f>
        <v>2</v>
      </c>
      <c r="BQ105" s="147" t="s">
        <v>88</v>
      </c>
      <c r="BR105" s="147">
        <f>COUNTIF(BM105:BO105,1)</f>
        <v>0</v>
      </c>
      <c r="BS105" s="147">
        <f>IF(BP105=2,2,IF(BR105=2,0,BP105))</f>
        <v>2</v>
      </c>
      <c r="BT105" s="147" t="s">
        <v>88</v>
      </c>
      <c r="BU105" s="147">
        <f>IF(BR105=2,2,IF(BP105=2,0,BR105))</f>
        <v>0</v>
      </c>
    </row>
    <row r="106" spans="1:76" ht="15.75">
      <c r="B106" s="224">
        <f>'Spielplan Sa'!F$2</f>
        <v>42273</v>
      </c>
      <c r="C106" s="133" t="str">
        <f>'Spielplan Sa'!A$4</f>
        <v>männlich U16</v>
      </c>
      <c r="D106" s="133" t="s">
        <v>95</v>
      </c>
      <c r="E106" s="226">
        <v>2</v>
      </c>
      <c r="F106" s="226">
        <v>2</v>
      </c>
      <c r="G106" s="229">
        <v>17</v>
      </c>
      <c r="H106" s="144" t="str">
        <f>'Spielplan Sa'!I16</f>
        <v>TV Vaihingen/Enz</v>
      </c>
      <c r="I106" s="145" t="s">
        <v>70</v>
      </c>
      <c r="J106" s="144" t="str">
        <f>'Spielplan Sa'!I17</f>
        <v>TV Haibach</v>
      </c>
      <c r="K106" s="144"/>
      <c r="L106" s="144" t="str">
        <f>'Spielplan Sa'!K17</f>
        <v>DJK Nierswacht Odenkirchen</v>
      </c>
      <c r="M106" s="144"/>
      <c r="N106" s="144"/>
      <c r="O106" s="144"/>
      <c r="P106" s="144"/>
      <c r="Q106" s="131">
        <v>11</v>
      </c>
      <c r="R106" s="217" t="s">
        <v>88</v>
      </c>
      <c r="S106" s="131">
        <v>4</v>
      </c>
      <c r="T106" s="220"/>
      <c r="U106" s="131">
        <v>11</v>
      </c>
      <c r="V106" s="219" t="s">
        <v>88</v>
      </c>
      <c r="W106" s="131">
        <v>4</v>
      </c>
      <c r="X106" s="220"/>
      <c r="Y106" s="131"/>
      <c r="Z106" s="219" t="s">
        <v>88</v>
      </c>
      <c r="AA106" s="131"/>
      <c r="AB106" s="146">
        <f t="shared" si="43"/>
        <v>1</v>
      </c>
      <c r="AC106" s="146">
        <f t="shared" si="44"/>
        <v>1</v>
      </c>
      <c r="AD106" s="146" t="str">
        <f t="shared" si="45"/>
        <v/>
      </c>
      <c r="AE106" s="146">
        <f t="shared" si="46"/>
        <v>0</v>
      </c>
      <c r="AF106" s="146">
        <f t="shared" si="47"/>
        <v>0</v>
      </c>
      <c r="AG106" s="146" t="str">
        <f t="shared" si="48"/>
        <v/>
      </c>
      <c r="AH106" s="147">
        <f t="shared" ref="AH106:AH119" si="51">COUNTIF(AB106:AD106,1)</f>
        <v>2</v>
      </c>
      <c r="AI106" s="147" t="s">
        <v>88</v>
      </c>
      <c r="AJ106" s="147">
        <f t="shared" ref="AJ106:AJ119" si="52">COUNTIF(AE106:AG106,1)</f>
        <v>0</v>
      </c>
      <c r="AK106" s="147">
        <f t="shared" si="49"/>
        <v>2</v>
      </c>
      <c r="AL106" s="147" t="s">
        <v>88</v>
      </c>
      <c r="AM106" s="147">
        <f t="shared" si="50"/>
        <v>0</v>
      </c>
      <c r="AN106" s="224">
        <f>'Spielplan Sa'!F$2</f>
        <v>42273</v>
      </c>
      <c r="AO106" s="133" t="str">
        <f>'Spielplan Sa'!A$4</f>
        <v>männlich U16</v>
      </c>
      <c r="AP106" s="133" t="s">
        <v>89</v>
      </c>
      <c r="AQ106" s="226">
        <v>2</v>
      </c>
      <c r="AR106" s="226">
        <v>4</v>
      </c>
      <c r="AS106" s="229">
        <v>47</v>
      </c>
      <c r="AT106" s="144" t="str">
        <f>'Spielplan Sa'!S16</f>
        <v>Großenasper SV</v>
      </c>
      <c r="AU106" s="145" t="s">
        <v>70</v>
      </c>
      <c r="AV106" s="156" t="str">
        <f>'Spielplan Sa'!S17</f>
        <v>TV Segnitz</v>
      </c>
      <c r="AW106" s="156">
        <f>'Spielplan Sa'!T17</f>
        <v>0</v>
      </c>
      <c r="AX106" s="156" t="str">
        <f>'Spielplan Sa'!U17</f>
        <v>TV Voerde</v>
      </c>
      <c r="AY106" s="131">
        <v>8</v>
      </c>
      <c r="AZ106" s="219" t="s">
        <v>88</v>
      </c>
      <c r="BA106" s="131">
        <v>11</v>
      </c>
      <c r="BB106" s="220"/>
      <c r="BC106" s="131">
        <v>5</v>
      </c>
      <c r="BD106" s="219" t="s">
        <v>88</v>
      </c>
      <c r="BE106" s="131">
        <v>11</v>
      </c>
      <c r="BF106" s="220"/>
      <c r="BG106" s="131"/>
      <c r="BH106" s="219" t="s">
        <v>88</v>
      </c>
      <c r="BI106" s="131"/>
      <c r="BJ106" s="146">
        <f t="shared" ref="BJ106:BJ119" si="53">IF(AY106=BA106,"",IF(AY106&gt;BA106,1,0))</f>
        <v>0</v>
      </c>
      <c r="BK106" s="146">
        <f t="shared" ref="BK106:BK119" si="54">IF(BC106=BE106,"",IF(BC106&gt;BE106,1,0))</f>
        <v>0</v>
      </c>
      <c r="BL106" s="146" t="str">
        <f t="shared" ref="BL106:BL119" si="55">IF(BG106=BI106,"",IF(BG106&gt;BI106,1,0))</f>
        <v/>
      </c>
      <c r="BM106" s="146">
        <f t="shared" ref="BM106:BM119" si="56">IF(AY106=BA106,"",IF(AY106&lt;BA106,1,0))</f>
        <v>1</v>
      </c>
      <c r="BN106" s="146">
        <f t="shared" ref="BN106:BN119" si="57">IF(BC106=BE106,"",IF(BC106&lt;BE106,1,0))</f>
        <v>1</v>
      </c>
      <c r="BO106" s="146" t="str">
        <f t="shared" ref="BO106:BO119" si="58">IF(BG106=BI106,"",IF(BG106&lt;BI106,1,0))</f>
        <v/>
      </c>
      <c r="BP106" s="147">
        <f t="shared" ref="BP106:BP119" si="59">COUNTIF(BJ106:BL106,1)</f>
        <v>0</v>
      </c>
      <c r="BQ106" s="147" t="s">
        <v>88</v>
      </c>
      <c r="BR106" s="147">
        <f t="shared" ref="BR106:BR119" si="60">COUNTIF(BM106:BO106,1)</f>
        <v>2</v>
      </c>
      <c r="BS106" s="147">
        <f t="shared" ref="BS106:BS119" si="61">IF(BP106=2,2,IF(BR106=2,0,BP106))</f>
        <v>0</v>
      </c>
      <c r="BT106" s="147" t="s">
        <v>88</v>
      </c>
      <c r="BU106" s="147">
        <f t="shared" ref="BU106:BU119" si="62">IF(BR106=2,2,IF(BP106=2,0,BR106))</f>
        <v>2</v>
      </c>
    </row>
    <row r="107" spans="1:76" ht="15.75">
      <c r="B107" s="224">
        <f>'Spielplan Sa'!F$2</f>
        <v>42273</v>
      </c>
      <c r="C107" s="133" t="str">
        <f>'Spielplan Sa'!A$4</f>
        <v>männlich U16</v>
      </c>
      <c r="D107" s="133" t="s">
        <v>95</v>
      </c>
      <c r="E107" s="226">
        <v>3</v>
      </c>
      <c r="F107" s="226">
        <v>2</v>
      </c>
      <c r="G107" s="229">
        <v>18</v>
      </c>
      <c r="H107" s="144" t="str">
        <f>'Spielplan Sa'!I18</f>
        <v>VfL Kellinghusen</v>
      </c>
      <c r="I107" s="145" t="s">
        <v>69</v>
      </c>
      <c r="J107" s="144" t="str">
        <f>'Spielplan Sa'!I19</f>
        <v>TV Klarenthal</v>
      </c>
      <c r="K107" s="144"/>
      <c r="L107" s="144" t="str">
        <f>'Spielplan Sa'!K19</f>
        <v>TV Vaihingen/Enz</v>
      </c>
      <c r="M107" s="144"/>
      <c r="N107" s="144"/>
      <c r="O107" s="144"/>
      <c r="P107" s="144"/>
      <c r="Q107" s="131">
        <v>11</v>
      </c>
      <c r="R107" s="217" t="s">
        <v>88</v>
      </c>
      <c r="S107" s="131">
        <v>5</v>
      </c>
      <c r="T107" s="220"/>
      <c r="U107" s="131">
        <v>11</v>
      </c>
      <c r="V107" s="219" t="s">
        <v>88</v>
      </c>
      <c r="W107" s="131">
        <v>6</v>
      </c>
      <c r="X107" s="220"/>
      <c r="Y107" s="131"/>
      <c r="Z107" s="219" t="s">
        <v>88</v>
      </c>
      <c r="AA107" s="131"/>
      <c r="AB107" s="146">
        <f t="shared" si="43"/>
        <v>1</v>
      </c>
      <c r="AC107" s="146">
        <f t="shared" si="44"/>
        <v>1</v>
      </c>
      <c r="AD107" s="146" t="str">
        <f t="shared" si="45"/>
        <v/>
      </c>
      <c r="AE107" s="146">
        <f t="shared" si="46"/>
        <v>0</v>
      </c>
      <c r="AF107" s="146">
        <f t="shared" si="47"/>
        <v>0</v>
      </c>
      <c r="AG107" s="146" t="str">
        <f t="shared" si="48"/>
        <v/>
      </c>
      <c r="AH107" s="147">
        <f t="shared" si="51"/>
        <v>2</v>
      </c>
      <c r="AI107" s="147" t="s">
        <v>88</v>
      </c>
      <c r="AJ107" s="147">
        <f t="shared" si="52"/>
        <v>0</v>
      </c>
      <c r="AK107" s="147">
        <f t="shared" si="49"/>
        <v>2</v>
      </c>
      <c r="AL107" s="147" t="s">
        <v>88</v>
      </c>
      <c r="AM107" s="147">
        <f t="shared" si="50"/>
        <v>0</v>
      </c>
      <c r="AN107" s="224">
        <f>'Spielplan Sa'!F$2</f>
        <v>42273</v>
      </c>
      <c r="AO107" s="133" t="str">
        <f>'Spielplan Sa'!A$4</f>
        <v>männlich U16</v>
      </c>
      <c r="AP107" s="133" t="s">
        <v>89</v>
      </c>
      <c r="AQ107" s="226">
        <v>3</v>
      </c>
      <c r="AR107" s="226">
        <v>4</v>
      </c>
      <c r="AS107" s="229">
        <v>48</v>
      </c>
      <c r="AT107" s="144" t="str">
        <f>'Spielplan Sa'!S18</f>
        <v>SV Kubschütz</v>
      </c>
      <c r="AU107" s="145" t="s">
        <v>69</v>
      </c>
      <c r="AV107" s="156" t="str">
        <f>'Spielplan Sa'!S19</f>
        <v>SG Bademeusel</v>
      </c>
      <c r="AW107" s="156">
        <f>'Spielplan Sa'!T19</f>
        <v>0</v>
      </c>
      <c r="AX107" s="156" t="str">
        <f>'Spielplan Sa'!U19</f>
        <v>Großenasper SV</v>
      </c>
      <c r="AY107" s="131">
        <v>11</v>
      </c>
      <c r="AZ107" s="219" t="s">
        <v>88</v>
      </c>
      <c r="BA107" s="131">
        <v>5</v>
      </c>
      <c r="BB107" s="220"/>
      <c r="BC107" s="131">
        <v>11</v>
      </c>
      <c r="BD107" s="219" t="s">
        <v>88</v>
      </c>
      <c r="BE107" s="131">
        <v>5</v>
      </c>
      <c r="BF107" s="220"/>
      <c r="BG107" s="131"/>
      <c r="BH107" s="219" t="s">
        <v>88</v>
      </c>
      <c r="BI107" s="131"/>
      <c r="BJ107" s="146">
        <f t="shared" si="53"/>
        <v>1</v>
      </c>
      <c r="BK107" s="146">
        <f t="shared" si="54"/>
        <v>1</v>
      </c>
      <c r="BL107" s="146" t="str">
        <f t="shared" si="55"/>
        <v/>
      </c>
      <c r="BM107" s="146">
        <f t="shared" si="56"/>
        <v>0</v>
      </c>
      <c r="BN107" s="146">
        <f t="shared" si="57"/>
        <v>0</v>
      </c>
      <c r="BO107" s="146" t="str">
        <f t="shared" si="58"/>
        <v/>
      </c>
      <c r="BP107" s="147">
        <f t="shared" si="59"/>
        <v>2</v>
      </c>
      <c r="BQ107" s="147" t="s">
        <v>88</v>
      </c>
      <c r="BR107" s="147">
        <f t="shared" si="60"/>
        <v>0</v>
      </c>
      <c r="BS107" s="147">
        <f t="shared" si="61"/>
        <v>2</v>
      </c>
      <c r="BT107" s="147" t="s">
        <v>88</v>
      </c>
      <c r="BU107" s="147">
        <f t="shared" si="62"/>
        <v>0</v>
      </c>
    </row>
    <row r="108" spans="1:76" ht="15.75">
      <c r="B108" s="224">
        <f>'Spielplan Sa'!F$2</f>
        <v>42273</v>
      </c>
      <c r="C108" s="133" t="str">
        <f>'Spielplan Sa'!A$4</f>
        <v>männlich U16</v>
      </c>
      <c r="D108" s="133" t="s">
        <v>95</v>
      </c>
      <c r="E108" s="226">
        <v>4</v>
      </c>
      <c r="F108" s="226">
        <v>2</v>
      </c>
      <c r="G108" s="229">
        <v>19</v>
      </c>
      <c r="H108" s="144" t="str">
        <f>'Spielplan Sa'!I20</f>
        <v>SV Düdenbüttel</v>
      </c>
      <c r="I108" s="145" t="s">
        <v>70</v>
      </c>
      <c r="J108" s="144" t="str">
        <f>'Spielplan Sa'!I21</f>
        <v>TV Haibach</v>
      </c>
      <c r="K108" s="144"/>
      <c r="L108" s="144" t="str">
        <f>'Spielplan Sa'!K21</f>
        <v>VfL Kellinghusen</v>
      </c>
      <c r="M108" s="144"/>
      <c r="N108" s="144"/>
      <c r="O108" s="144"/>
      <c r="P108" s="144"/>
      <c r="Q108" s="131">
        <v>12</v>
      </c>
      <c r="R108" s="217" t="s">
        <v>88</v>
      </c>
      <c r="S108" s="131">
        <v>10</v>
      </c>
      <c r="T108" s="220"/>
      <c r="U108" s="131">
        <v>5</v>
      </c>
      <c r="V108" s="219" t="s">
        <v>88</v>
      </c>
      <c r="W108" s="131">
        <v>11</v>
      </c>
      <c r="X108" s="220"/>
      <c r="Y108" s="131"/>
      <c r="Z108" s="219" t="s">
        <v>88</v>
      </c>
      <c r="AA108" s="131"/>
      <c r="AB108" s="146">
        <f t="shared" si="43"/>
        <v>1</v>
      </c>
      <c r="AC108" s="146">
        <f t="shared" si="44"/>
        <v>0</v>
      </c>
      <c r="AD108" s="146" t="str">
        <f t="shared" si="45"/>
        <v/>
      </c>
      <c r="AE108" s="146">
        <f t="shared" si="46"/>
        <v>0</v>
      </c>
      <c r="AF108" s="146">
        <f t="shared" si="47"/>
        <v>1</v>
      </c>
      <c r="AG108" s="146" t="str">
        <f t="shared" si="48"/>
        <v/>
      </c>
      <c r="AH108" s="147">
        <f t="shared" si="51"/>
        <v>1</v>
      </c>
      <c r="AI108" s="147" t="s">
        <v>88</v>
      </c>
      <c r="AJ108" s="147">
        <f t="shared" si="52"/>
        <v>1</v>
      </c>
      <c r="AK108" s="147">
        <f t="shared" si="49"/>
        <v>1</v>
      </c>
      <c r="AL108" s="147" t="s">
        <v>88</v>
      </c>
      <c r="AM108" s="147">
        <f t="shared" si="50"/>
        <v>1</v>
      </c>
      <c r="AN108" s="224">
        <f>'Spielplan Sa'!F$2</f>
        <v>42273</v>
      </c>
      <c r="AO108" s="133" t="str">
        <f>'Spielplan Sa'!A$4</f>
        <v>männlich U16</v>
      </c>
      <c r="AP108" s="133" t="s">
        <v>89</v>
      </c>
      <c r="AQ108" s="226">
        <v>4</v>
      </c>
      <c r="AR108" s="226">
        <v>4</v>
      </c>
      <c r="AS108" s="229">
        <v>49</v>
      </c>
      <c r="AT108" s="144" t="str">
        <f>'Spielplan Sa'!S20</f>
        <v>TV Waibstadt</v>
      </c>
      <c r="AU108" s="145" t="s">
        <v>70</v>
      </c>
      <c r="AV108" s="156" t="str">
        <f>'Spielplan Sa'!S21</f>
        <v>TV Segnitz</v>
      </c>
      <c r="AW108" s="156">
        <f>'Spielplan Sa'!T21</f>
        <v>0</v>
      </c>
      <c r="AX108" s="156" t="str">
        <f>'Spielplan Sa'!U21</f>
        <v>SV Kubschütz</v>
      </c>
      <c r="AY108" s="131">
        <v>12</v>
      </c>
      <c r="AZ108" s="219" t="s">
        <v>88</v>
      </c>
      <c r="BA108" s="131">
        <v>10</v>
      </c>
      <c r="BB108" s="220"/>
      <c r="BC108" s="131">
        <v>11</v>
      </c>
      <c r="BD108" s="219" t="s">
        <v>88</v>
      </c>
      <c r="BE108" s="131">
        <v>8</v>
      </c>
      <c r="BF108" s="220"/>
      <c r="BG108" s="131"/>
      <c r="BH108" s="219" t="s">
        <v>88</v>
      </c>
      <c r="BI108" s="131"/>
      <c r="BJ108" s="146">
        <f t="shared" si="53"/>
        <v>1</v>
      </c>
      <c r="BK108" s="146">
        <f t="shared" si="54"/>
        <v>1</v>
      </c>
      <c r="BL108" s="146" t="str">
        <f t="shared" si="55"/>
        <v/>
      </c>
      <c r="BM108" s="146">
        <f t="shared" si="56"/>
        <v>0</v>
      </c>
      <c r="BN108" s="146">
        <f t="shared" si="57"/>
        <v>0</v>
      </c>
      <c r="BO108" s="146" t="str">
        <f t="shared" si="58"/>
        <v/>
      </c>
      <c r="BP108" s="147">
        <f t="shared" si="59"/>
        <v>2</v>
      </c>
      <c r="BQ108" s="147" t="s">
        <v>88</v>
      </c>
      <c r="BR108" s="147">
        <f t="shared" si="60"/>
        <v>0</v>
      </c>
      <c r="BS108" s="147">
        <f t="shared" si="61"/>
        <v>2</v>
      </c>
      <c r="BT108" s="147" t="s">
        <v>88</v>
      </c>
      <c r="BU108" s="147">
        <f t="shared" si="62"/>
        <v>0</v>
      </c>
    </row>
    <row r="109" spans="1:76" ht="15.75">
      <c r="B109" s="224">
        <f>'Spielplan Sa'!F$2</f>
        <v>42273</v>
      </c>
      <c r="C109" s="133" t="str">
        <f>'Spielplan Sa'!A$4</f>
        <v>männlich U16</v>
      </c>
      <c r="D109" s="133" t="s">
        <v>95</v>
      </c>
      <c r="E109" s="226">
        <v>5</v>
      </c>
      <c r="F109" s="226">
        <v>2</v>
      </c>
      <c r="G109" s="229">
        <v>20</v>
      </c>
      <c r="H109" s="144" t="str">
        <f>'Spielplan Sa'!I22</f>
        <v>TV Vaihingen/Enz</v>
      </c>
      <c r="I109" s="145" t="s">
        <v>70</v>
      </c>
      <c r="J109" s="144" t="str">
        <f>'Spielplan Sa'!I23</f>
        <v>TV Klarenthal</v>
      </c>
      <c r="K109" s="144"/>
      <c r="L109" s="144" t="str">
        <f>'Spielplan Sa'!K23</f>
        <v>SV Düdenbüttel</v>
      </c>
      <c r="M109" s="144"/>
      <c r="N109" s="144"/>
      <c r="O109" s="144"/>
      <c r="P109" s="144"/>
      <c r="Q109" s="131">
        <v>11</v>
      </c>
      <c r="R109" s="217" t="s">
        <v>88</v>
      </c>
      <c r="S109" s="131">
        <v>5</v>
      </c>
      <c r="T109" s="220"/>
      <c r="U109" s="131">
        <v>11</v>
      </c>
      <c r="V109" s="219" t="s">
        <v>88</v>
      </c>
      <c r="W109" s="131">
        <v>0</v>
      </c>
      <c r="X109" s="220"/>
      <c r="Y109" s="131"/>
      <c r="Z109" s="219" t="s">
        <v>88</v>
      </c>
      <c r="AA109" s="131"/>
      <c r="AB109" s="146">
        <f t="shared" si="43"/>
        <v>1</v>
      </c>
      <c r="AC109" s="146">
        <f t="shared" si="44"/>
        <v>1</v>
      </c>
      <c r="AD109" s="146" t="str">
        <f t="shared" si="45"/>
        <v/>
      </c>
      <c r="AE109" s="146">
        <f t="shared" si="46"/>
        <v>0</v>
      </c>
      <c r="AF109" s="146">
        <f t="shared" si="47"/>
        <v>0</v>
      </c>
      <c r="AG109" s="146" t="str">
        <f t="shared" si="48"/>
        <v/>
      </c>
      <c r="AH109" s="147">
        <f t="shared" si="51"/>
        <v>2</v>
      </c>
      <c r="AI109" s="147" t="s">
        <v>88</v>
      </c>
      <c r="AJ109" s="147">
        <f t="shared" si="52"/>
        <v>0</v>
      </c>
      <c r="AK109" s="147">
        <f t="shared" si="49"/>
        <v>2</v>
      </c>
      <c r="AL109" s="147" t="s">
        <v>88</v>
      </c>
      <c r="AM109" s="147">
        <f t="shared" si="50"/>
        <v>0</v>
      </c>
      <c r="AN109" s="224">
        <f>'Spielplan Sa'!F$2</f>
        <v>42273</v>
      </c>
      <c r="AO109" s="133" t="str">
        <f>'Spielplan Sa'!A$4</f>
        <v>männlich U16</v>
      </c>
      <c r="AP109" s="133" t="s">
        <v>89</v>
      </c>
      <c r="AQ109" s="226">
        <v>5</v>
      </c>
      <c r="AR109" s="226">
        <v>4</v>
      </c>
      <c r="AS109" s="229">
        <v>50</v>
      </c>
      <c r="AT109" s="144" t="str">
        <f>'Spielplan Sa'!S22</f>
        <v>Großenasper SV</v>
      </c>
      <c r="AU109" s="145" t="s">
        <v>70</v>
      </c>
      <c r="AV109" s="156" t="str">
        <f>'Spielplan Sa'!S23</f>
        <v>SG Bademeusel</v>
      </c>
      <c r="AW109" s="156">
        <f>'Spielplan Sa'!T23</f>
        <v>0</v>
      </c>
      <c r="AX109" s="156" t="str">
        <f>'Spielplan Sa'!U23</f>
        <v>TV Waibstadt</v>
      </c>
      <c r="AY109" s="131">
        <v>11</v>
      </c>
      <c r="AZ109" s="219" t="s">
        <v>88</v>
      </c>
      <c r="BA109" s="131">
        <v>5</v>
      </c>
      <c r="BB109" s="220"/>
      <c r="BC109" s="131">
        <v>11</v>
      </c>
      <c r="BD109" s="219" t="s">
        <v>88</v>
      </c>
      <c r="BE109" s="131">
        <v>6</v>
      </c>
      <c r="BF109" s="220"/>
      <c r="BG109" s="131"/>
      <c r="BH109" s="219" t="s">
        <v>88</v>
      </c>
      <c r="BI109" s="131"/>
      <c r="BJ109" s="146">
        <f t="shared" si="53"/>
        <v>1</v>
      </c>
      <c r="BK109" s="146">
        <f t="shared" si="54"/>
        <v>1</v>
      </c>
      <c r="BL109" s="146" t="str">
        <f t="shared" si="55"/>
        <v/>
      </c>
      <c r="BM109" s="146">
        <f t="shared" si="56"/>
        <v>0</v>
      </c>
      <c r="BN109" s="146">
        <f t="shared" si="57"/>
        <v>0</v>
      </c>
      <c r="BO109" s="146" t="str">
        <f t="shared" si="58"/>
        <v/>
      </c>
      <c r="BP109" s="147">
        <f t="shared" si="59"/>
        <v>2</v>
      </c>
      <c r="BQ109" s="147" t="s">
        <v>88</v>
      </c>
      <c r="BR109" s="147">
        <f t="shared" si="60"/>
        <v>0</v>
      </c>
      <c r="BS109" s="147">
        <f t="shared" si="61"/>
        <v>2</v>
      </c>
      <c r="BT109" s="147" t="s">
        <v>88</v>
      </c>
      <c r="BU109" s="147">
        <f t="shared" si="62"/>
        <v>0</v>
      </c>
    </row>
    <row r="110" spans="1:76" ht="15.75">
      <c r="B110" s="224">
        <f>'Spielplan Sa'!F$2</f>
        <v>42273</v>
      </c>
      <c r="C110" s="133" t="str">
        <f>'Spielplan Sa'!A$4</f>
        <v>männlich U16</v>
      </c>
      <c r="D110" s="133" t="s">
        <v>95</v>
      </c>
      <c r="E110" s="226">
        <v>6</v>
      </c>
      <c r="F110" s="226">
        <v>2</v>
      </c>
      <c r="G110" s="229">
        <v>21</v>
      </c>
      <c r="H110" s="144" t="str">
        <f>'Spielplan Sa'!I24</f>
        <v>VfL Kellinghusen</v>
      </c>
      <c r="I110" s="145" t="s">
        <v>69</v>
      </c>
      <c r="J110" s="144" t="str">
        <f>'Spielplan Sa'!I25</f>
        <v>DJK Nierswacht Odenkirchen</v>
      </c>
      <c r="K110" s="144"/>
      <c r="L110" s="144" t="str">
        <f>'Spielplan Sa'!K25</f>
        <v>TV Haibach</v>
      </c>
      <c r="M110" s="144"/>
      <c r="N110" s="144"/>
      <c r="O110" s="144"/>
      <c r="P110" s="144"/>
      <c r="Q110" s="131">
        <v>7</v>
      </c>
      <c r="R110" s="217" t="s">
        <v>88</v>
      </c>
      <c r="S110" s="131">
        <v>11</v>
      </c>
      <c r="T110" s="220"/>
      <c r="U110" s="131">
        <v>11</v>
      </c>
      <c r="V110" s="219" t="s">
        <v>88</v>
      </c>
      <c r="W110" s="131">
        <v>8</v>
      </c>
      <c r="X110" s="220"/>
      <c r="Y110" s="131"/>
      <c r="Z110" s="219" t="s">
        <v>88</v>
      </c>
      <c r="AA110" s="131"/>
      <c r="AB110" s="146">
        <f t="shared" si="43"/>
        <v>0</v>
      </c>
      <c r="AC110" s="146">
        <f t="shared" si="44"/>
        <v>1</v>
      </c>
      <c r="AD110" s="146" t="str">
        <f t="shared" si="45"/>
        <v/>
      </c>
      <c r="AE110" s="146">
        <f t="shared" si="46"/>
        <v>1</v>
      </c>
      <c r="AF110" s="146">
        <f t="shared" si="47"/>
        <v>0</v>
      </c>
      <c r="AG110" s="146" t="str">
        <f t="shared" si="48"/>
        <v/>
      </c>
      <c r="AH110" s="147">
        <f t="shared" si="51"/>
        <v>1</v>
      </c>
      <c r="AI110" s="147" t="s">
        <v>88</v>
      </c>
      <c r="AJ110" s="147">
        <f t="shared" si="52"/>
        <v>1</v>
      </c>
      <c r="AK110" s="147">
        <f t="shared" si="49"/>
        <v>1</v>
      </c>
      <c r="AL110" s="147" t="s">
        <v>88</v>
      </c>
      <c r="AM110" s="147">
        <f t="shared" si="50"/>
        <v>1</v>
      </c>
      <c r="AN110" s="224">
        <f>'Spielplan Sa'!F$2</f>
        <v>42273</v>
      </c>
      <c r="AO110" s="133" t="str">
        <f>'Spielplan Sa'!A$4</f>
        <v>männlich U16</v>
      </c>
      <c r="AP110" s="133" t="s">
        <v>89</v>
      </c>
      <c r="AQ110" s="226">
        <v>6</v>
      </c>
      <c r="AR110" s="226">
        <v>4</v>
      </c>
      <c r="AS110" s="229">
        <v>51</v>
      </c>
      <c r="AT110" s="144" t="str">
        <f>'Spielplan Sa'!S24</f>
        <v>SV Kubschütz</v>
      </c>
      <c r="AU110" s="145" t="s">
        <v>69</v>
      </c>
      <c r="AV110" s="156" t="str">
        <f>'Spielplan Sa'!S25</f>
        <v>TV Voerde</v>
      </c>
      <c r="AW110" s="156">
        <f>'Spielplan Sa'!T25</f>
        <v>0</v>
      </c>
      <c r="AX110" s="156" t="str">
        <f>'Spielplan Sa'!U25</f>
        <v>TV Segnitz</v>
      </c>
      <c r="AY110" s="131">
        <v>11</v>
      </c>
      <c r="AZ110" s="219" t="s">
        <v>88</v>
      </c>
      <c r="BA110" s="131">
        <v>9</v>
      </c>
      <c r="BB110" s="220"/>
      <c r="BC110" s="131">
        <v>11</v>
      </c>
      <c r="BD110" s="219" t="s">
        <v>88</v>
      </c>
      <c r="BE110" s="131">
        <v>7</v>
      </c>
      <c r="BF110" s="220"/>
      <c r="BG110" s="131"/>
      <c r="BH110" s="219" t="s">
        <v>88</v>
      </c>
      <c r="BI110" s="131"/>
      <c r="BJ110" s="146">
        <f t="shared" si="53"/>
        <v>1</v>
      </c>
      <c r="BK110" s="146">
        <f t="shared" si="54"/>
        <v>1</v>
      </c>
      <c r="BL110" s="146" t="str">
        <f t="shared" si="55"/>
        <v/>
      </c>
      <c r="BM110" s="146">
        <f t="shared" si="56"/>
        <v>0</v>
      </c>
      <c r="BN110" s="146">
        <f t="shared" si="57"/>
        <v>0</v>
      </c>
      <c r="BO110" s="146" t="str">
        <f t="shared" si="58"/>
        <v/>
      </c>
      <c r="BP110" s="147">
        <f t="shared" si="59"/>
        <v>2</v>
      </c>
      <c r="BQ110" s="147" t="s">
        <v>88</v>
      </c>
      <c r="BR110" s="147">
        <f t="shared" si="60"/>
        <v>0</v>
      </c>
      <c r="BS110" s="147">
        <f t="shared" si="61"/>
        <v>2</v>
      </c>
      <c r="BT110" s="147" t="s">
        <v>88</v>
      </c>
      <c r="BU110" s="147">
        <f t="shared" si="62"/>
        <v>0</v>
      </c>
    </row>
    <row r="111" spans="1:76" ht="15.75">
      <c r="B111" s="224">
        <f>'Spielplan Sa'!F$2</f>
        <v>42273</v>
      </c>
      <c r="C111" s="133" t="str">
        <f>'Spielplan Sa'!A$4</f>
        <v>männlich U16</v>
      </c>
      <c r="D111" s="133" t="s">
        <v>95</v>
      </c>
      <c r="E111" s="226">
        <v>7</v>
      </c>
      <c r="F111" s="226">
        <v>2</v>
      </c>
      <c r="G111" s="229">
        <v>22</v>
      </c>
      <c r="H111" s="144" t="str">
        <f>'Spielplan Sa'!I26</f>
        <v>SV Düdenbüttel</v>
      </c>
      <c r="I111" s="145" t="s">
        <v>70</v>
      </c>
      <c r="J111" s="144" t="str">
        <f>'Spielplan Sa'!I27</f>
        <v>TV Klarenthal</v>
      </c>
      <c r="K111" s="144"/>
      <c r="L111" s="144" t="str">
        <f>'Spielplan Sa'!K27</f>
        <v>VfL Kellinghusen</v>
      </c>
      <c r="M111" s="144"/>
      <c r="N111" s="144"/>
      <c r="O111" s="144"/>
      <c r="P111" s="144"/>
      <c r="Q111" s="131">
        <v>11</v>
      </c>
      <c r="R111" s="217" t="s">
        <v>88</v>
      </c>
      <c r="S111" s="131">
        <v>2</v>
      </c>
      <c r="T111" s="220"/>
      <c r="U111" s="131">
        <v>11</v>
      </c>
      <c r="V111" s="219" t="s">
        <v>88</v>
      </c>
      <c r="W111" s="131">
        <v>4</v>
      </c>
      <c r="X111" s="220"/>
      <c r="Y111" s="131"/>
      <c r="Z111" s="219" t="s">
        <v>88</v>
      </c>
      <c r="AA111" s="131"/>
      <c r="AB111" s="146">
        <f t="shared" si="43"/>
        <v>1</v>
      </c>
      <c r="AC111" s="146">
        <f t="shared" si="44"/>
        <v>1</v>
      </c>
      <c r="AD111" s="146" t="str">
        <f t="shared" si="45"/>
        <v/>
      </c>
      <c r="AE111" s="146">
        <f t="shared" si="46"/>
        <v>0</v>
      </c>
      <c r="AF111" s="146">
        <f t="shared" si="47"/>
        <v>0</v>
      </c>
      <c r="AG111" s="146" t="str">
        <f t="shared" si="48"/>
        <v/>
      </c>
      <c r="AH111" s="147">
        <f t="shared" si="51"/>
        <v>2</v>
      </c>
      <c r="AI111" s="147" t="s">
        <v>88</v>
      </c>
      <c r="AJ111" s="147">
        <f t="shared" si="52"/>
        <v>0</v>
      </c>
      <c r="AK111" s="147">
        <f t="shared" si="49"/>
        <v>2</v>
      </c>
      <c r="AL111" s="147" t="s">
        <v>88</v>
      </c>
      <c r="AM111" s="147">
        <f t="shared" si="50"/>
        <v>0</v>
      </c>
      <c r="AN111" s="224">
        <f>'Spielplan Sa'!F$2</f>
        <v>42273</v>
      </c>
      <c r="AO111" s="133" t="str">
        <f>'Spielplan Sa'!A$4</f>
        <v>männlich U16</v>
      </c>
      <c r="AP111" s="133" t="s">
        <v>89</v>
      </c>
      <c r="AQ111" s="226">
        <v>7</v>
      </c>
      <c r="AR111" s="226">
        <v>4</v>
      </c>
      <c r="AS111" s="229">
        <v>52</v>
      </c>
      <c r="AT111" s="144" t="str">
        <f>'Spielplan Sa'!S26</f>
        <v>TV Waibstadt</v>
      </c>
      <c r="AU111" s="145" t="s">
        <v>70</v>
      </c>
      <c r="AV111" s="156" t="str">
        <f>'Spielplan Sa'!S27</f>
        <v>SG Bademeusel</v>
      </c>
      <c r="AW111" s="156">
        <f>'Spielplan Sa'!T27</f>
        <v>0</v>
      </c>
      <c r="AX111" s="156" t="str">
        <f>'Spielplan Sa'!U27</f>
        <v>SV Kubschütz</v>
      </c>
      <c r="AY111" s="131">
        <v>11</v>
      </c>
      <c r="AZ111" s="219" t="s">
        <v>88</v>
      </c>
      <c r="BA111" s="131">
        <v>9</v>
      </c>
      <c r="BB111" s="220"/>
      <c r="BC111" s="131">
        <v>11</v>
      </c>
      <c r="BD111" s="219" t="s">
        <v>88</v>
      </c>
      <c r="BE111" s="131">
        <v>5</v>
      </c>
      <c r="BF111" s="220"/>
      <c r="BG111" s="131"/>
      <c r="BH111" s="219" t="s">
        <v>88</v>
      </c>
      <c r="BI111" s="131"/>
      <c r="BJ111" s="146">
        <f t="shared" si="53"/>
        <v>1</v>
      </c>
      <c r="BK111" s="146">
        <f t="shared" si="54"/>
        <v>1</v>
      </c>
      <c r="BL111" s="146" t="str">
        <f t="shared" si="55"/>
        <v/>
      </c>
      <c r="BM111" s="146">
        <f t="shared" si="56"/>
        <v>0</v>
      </c>
      <c r="BN111" s="146">
        <f t="shared" si="57"/>
        <v>0</v>
      </c>
      <c r="BO111" s="146" t="str">
        <f t="shared" si="58"/>
        <v/>
      </c>
      <c r="BP111" s="147">
        <f t="shared" si="59"/>
        <v>2</v>
      </c>
      <c r="BQ111" s="147" t="s">
        <v>88</v>
      </c>
      <c r="BR111" s="147">
        <f t="shared" si="60"/>
        <v>0</v>
      </c>
      <c r="BS111" s="147">
        <f t="shared" si="61"/>
        <v>2</v>
      </c>
      <c r="BT111" s="147" t="s">
        <v>88</v>
      </c>
      <c r="BU111" s="147">
        <f t="shared" si="62"/>
        <v>0</v>
      </c>
    </row>
    <row r="112" spans="1:76" ht="15.75">
      <c r="B112" s="224">
        <f>'Spielplan Sa'!F$2</f>
        <v>42273</v>
      </c>
      <c r="C112" s="133" t="str">
        <f>'Spielplan Sa'!A$4</f>
        <v>männlich U16</v>
      </c>
      <c r="D112" s="133" t="s">
        <v>95</v>
      </c>
      <c r="E112" s="226">
        <v>8</v>
      </c>
      <c r="F112" s="226">
        <v>2</v>
      </c>
      <c r="G112" s="229">
        <v>23</v>
      </c>
      <c r="H112" s="144" t="str">
        <f>'Spielplan Sa'!I28</f>
        <v>TV Vaihingen/Enz</v>
      </c>
      <c r="I112" s="145" t="s">
        <v>70</v>
      </c>
      <c r="J112" s="144" t="str">
        <f>'Spielplan Sa'!I29</f>
        <v>DJK Nierswacht Odenkirchen</v>
      </c>
      <c r="K112" s="144"/>
      <c r="L112" s="144" t="str">
        <f>'Spielplan Sa'!K29</f>
        <v>TV Klarenthal</v>
      </c>
      <c r="M112" s="144"/>
      <c r="N112" s="144"/>
      <c r="O112" s="144"/>
      <c r="P112" s="144"/>
      <c r="Q112" s="131">
        <v>11</v>
      </c>
      <c r="R112" s="217" t="s">
        <v>88</v>
      </c>
      <c r="S112" s="131">
        <v>4</v>
      </c>
      <c r="T112" s="220"/>
      <c r="U112" s="131">
        <v>11</v>
      </c>
      <c r="V112" s="219" t="s">
        <v>88</v>
      </c>
      <c r="W112" s="131">
        <v>4</v>
      </c>
      <c r="X112" s="220"/>
      <c r="Y112" s="131"/>
      <c r="Z112" s="219" t="s">
        <v>88</v>
      </c>
      <c r="AA112" s="131"/>
      <c r="AB112" s="146">
        <f t="shared" si="43"/>
        <v>1</v>
      </c>
      <c r="AC112" s="146">
        <f t="shared" si="44"/>
        <v>1</v>
      </c>
      <c r="AD112" s="146" t="str">
        <f t="shared" si="45"/>
        <v/>
      </c>
      <c r="AE112" s="146">
        <f t="shared" si="46"/>
        <v>0</v>
      </c>
      <c r="AF112" s="146">
        <f t="shared" si="47"/>
        <v>0</v>
      </c>
      <c r="AG112" s="146" t="str">
        <f t="shared" si="48"/>
        <v/>
      </c>
      <c r="AH112" s="147">
        <f t="shared" si="51"/>
        <v>2</v>
      </c>
      <c r="AI112" s="147" t="s">
        <v>88</v>
      </c>
      <c r="AJ112" s="147">
        <f t="shared" si="52"/>
        <v>0</v>
      </c>
      <c r="AK112" s="147">
        <f t="shared" si="49"/>
        <v>2</v>
      </c>
      <c r="AL112" s="147" t="s">
        <v>88</v>
      </c>
      <c r="AM112" s="147">
        <f t="shared" si="50"/>
        <v>0</v>
      </c>
      <c r="AN112" s="224">
        <f>'Spielplan Sa'!F$2</f>
        <v>42273</v>
      </c>
      <c r="AO112" s="133" t="str">
        <f>'Spielplan Sa'!A$4</f>
        <v>männlich U16</v>
      </c>
      <c r="AP112" s="133" t="s">
        <v>89</v>
      </c>
      <c r="AQ112" s="226">
        <v>8</v>
      </c>
      <c r="AR112" s="226">
        <v>4</v>
      </c>
      <c r="AS112" s="229">
        <v>53</v>
      </c>
      <c r="AT112" s="144" t="str">
        <f>'Spielplan Sa'!S28</f>
        <v>Großenasper SV</v>
      </c>
      <c r="AU112" s="145" t="s">
        <v>70</v>
      </c>
      <c r="AV112" s="156" t="str">
        <f>'Spielplan Sa'!S29</f>
        <v>TV Voerde</v>
      </c>
      <c r="AW112" s="156">
        <f>'Spielplan Sa'!T29</f>
        <v>0</v>
      </c>
      <c r="AX112" s="156" t="str">
        <f>'Spielplan Sa'!U29</f>
        <v>SG Bademeusel</v>
      </c>
      <c r="AY112" s="131">
        <v>6</v>
      </c>
      <c r="AZ112" s="219" t="s">
        <v>88</v>
      </c>
      <c r="BA112" s="131">
        <v>11</v>
      </c>
      <c r="BB112" s="220"/>
      <c r="BC112" s="131">
        <v>7</v>
      </c>
      <c r="BD112" s="219" t="s">
        <v>88</v>
      </c>
      <c r="BE112" s="131">
        <v>11</v>
      </c>
      <c r="BF112" s="220"/>
      <c r="BG112" s="131"/>
      <c r="BH112" s="219" t="s">
        <v>88</v>
      </c>
      <c r="BI112" s="131"/>
      <c r="BJ112" s="146">
        <f t="shared" si="53"/>
        <v>0</v>
      </c>
      <c r="BK112" s="146">
        <f t="shared" si="54"/>
        <v>0</v>
      </c>
      <c r="BL112" s="146" t="str">
        <f t="shared" si="55"/>
        <v/>
      </c>
      <c r="BM112" s="146">
        <f t="shared" si="56"/>
        <v>1</v>
      </c>
      <c r="BN112" s="146">
        <f t="shared" si="57"/>
        <v>1</v>
      </c>
      <c r="BO112" s="146" t="str">
        <f t="shared" si="58"/>
        <v/>
      </c>
      <c r="BP112" s="147">
        <f t="shared" si="59"/>
        <v>0</v>
      </c>
      <c r="BQ112" s="147" t="s">
        <v>88</v>
      </c>
      <c r="BR112" s="147">
        <f t="shared" si="60"/>
        <v>2</v>
      </c>
      <c r="BS112" s="147">
        <f t="shared" si="61"/>
        <v>0</v>
      </c>
      <c r="BT112" s="147" t="s">
        <v>88</v>
      </c>
      <c r="BU112" s="147">
        <f t="shared" si="62"/>
        <v>2</v>
      </c>
    </row>
    <row r="113" spans="2:73" ht="15.75">
      <c r="B113" s="224">
        <f>'Spielplan Sa'!F$2</f>
        <v>42273</v>
      </c>
      <c r="C113" s="133" t="str">
        <f>'Spielplan Sa'!A$4</f>
        <v>männlich U16</v>
      </c>
      <c r="D113" s="133" t="s">
        <v>95</v>
      </c>
      <c r="E113" s="226">
        <v>9</v>
      </c>
      <c r="F113" s="226">
        <v>2</v>
      </c>
      <c r="G113" s="229">
        <v>24</v>
      </c>
      <c r="H113" s="144" t="str">
        <f>'Spielplan Sa'!I30</f>
        <v>VfL Kellinghusen</v>
      </c>
      <c r="I113" s="145" t="s">
        <v>69</v>
      </c>
      <c r="J113" s="144" t="str">
        <f>'Spielplan Sa'!I31</f>
        <v>TV Haibach</v>
      </c>
      <c r="K113" s="144"/>
      <c r="L113" s="144" t="str">
        <f>'Spielplan Sa'!K31</f>
        <v>DJK Nierswacht Odenkirchen</v>
      </c>
      <c r="M113" s="144"/>
      <c r="N113" s="144"/>
      <c r="O113" s="144"/>
      <c r="P113" s="144"/>
      <c r="Q113" s="131">
        <v>9</v>
      </c>
      <c r="R113" s="217" t="s">
        <v>88</v>
      </c>
      <c r="S113" s="131">
        <v>11</v>
      </c>
      <c r="T113" s="220"/>
      <c r="U113" s="131">
        <v>11</v>
      </c>
      <c r="V113" s="219" t="s">
        <v>88</v>
      </c>
      <c r="W113" s="131">
        <v>9</v>
      </c>
      <c r="X113" s="220"/>
      <c r="Y113" s="131"/>
      <c r="Z113" s="219" t="s">
        <v>88</v>
      </c>
      <c r="AA113" s="131"/>
      <c r="AB113" s="146">
        <f t="shared" si="43"/>
        <v>0</v>
      </c>
      <c r="AC113" s="146">
        <f t="shared" si="44"/>
        <v>1</v>
      </c>
      <c r="AD113" s="146" t="str">
        <f t="shared" si="45"/>
        <v/>
      </c>
      <c r="AE113" s="146">
        <f t="shared" si="46"/>
        <v>1</v>
      </c>
      <c r="AF113" s="146">
        <f t="shared" si="47"/>
        <v>0</v>
      </c>
      <c r="AG113" s="146" t="str">
        <f t="shared" si="48"/>
        <v/>
      </c>
      <c r="AH113" s="147">
        <f t="shared" si="51"/>
        <v>1</v>
      </c>
      <c r="AI113" s="147" t="s">
        <v>88</v>
      </c>
      <c r="AJ113" s="147">
        <f t="shared" si="52"/>
        <v>1</v>
      </c>
      <c r="AK113" s="147">
        <f t="shared" si="49"/>
        <v>1</v>
      </c>
      <c r="AL113" s="147" t="s">
        <v>88</v>
      </c>
      <c r="AM113" s="147">
        <f t="shared" si="50"/>
        <v>1</v>
      </c>
      <c r="AN113" s="224">
        <f>'Spielplan Sa'!F$2</f>
        <v>42273</v>
      </c>
      <c r="AO113" s="133" t="str">
        <f>'Spielplan Sa'!A$4</f>
        <v>männlich U16</v>
      </c>
      <c r="AP113" s="133" t="s">
        <v>89</v>
      </c>
      <c r="AQ113" s="226">
        <v>9</v>
      </c>
      <c r="AR113" s="226">
        <v>4</v>
      </c>
      <c r="AS113" s="229">
        <v>54</v>
      </c>
      <c r="AT113" s="144" t="str">
        <f>'Spielplan Sa'!S30</f>
        <v>SV Kubschütz</v>
      </c>
      <c r="AU113" s="145" t="s">
        <v>69</v>
      </c>
      <c r="AV113" s="156" t="str">
        <f>'Spielplan Sa'!S31</f>
        <v>TV Segnitz</v>
      </c>
      <c r="AW113" s="156">
        <f>'Spielplan Sa'!T31</f>
        <v>0</v>
      </c>
      <c r="AX113" s="156" t="str">
        <f>'Spielplan Sa'!U31</f>
        <v>TV Voerde</v>
      </c>
      <c r="AY113" s="131">
        <v>11</v>
      </c>
      <c r="AZ113" s="219" t="s">
        <v>88</v>
      </c>
      <c r="BA113" s="131">
        <v>8</v>
      </c>
      <c r="BB113" s="220"/>
      <c r="BC113" s="131">
        <v>11</v>
      </c>
      <c r="BD113" s="219" t="s">
        <v>88</v>
      </c>
      <c r="BE113" s="131">
        <v>6</v>
      </c>
      <c r="BF113" s="220"/>
      <c r="BG113" s="131"/>
      <c r="BH113" s="219" t="s">
        <v>88</v>
      </c>
      <c r="BI113" s="131"/>
      <c r="BJ113" s="146">
        <f t="shared" si="53"/>
        <v>1</v>
      </c>
      <c r="BK113" s="146">
        <f t="shared" si="54"/>
        <v>1</v>
      </c>
      <c r="BL113" s="146" t="str">
        <f t="shared" si="55"/>
        <v/>
      </c>
      <c r="BM113" s="146">
        <f t="shared" si="56"/>
        <v>0</v>
      </c>
      <c r="BN113" s="146">
        <f t="shared" si="57"/>
        <v>0</v>
      </c>
      <c r="BO113" s="146" t="str">
        <f t="shared" si="58"/>
        <v/>
      </c>
      <c r="BP113" s="147">
        <f t="shared" si="59"/>
        <v>2</v>
      </c>
      <c r="BQ113" s="147" t="s">
        <v>88</v>
      </c>
      <c r="BR113" s="147">
        <f t="shared" si="60"/>
        <v>0</v>
      </c>
      <c r="BS113" s="147">
        <f t="shared" si="61"/>
        <v>2</v>
      </c>
      <c r="BT113" s="147" t="s">
        <v>88</v>
      </c>
      <c r="BU113" s="147">
        <f t="shared" si="62"/>
        <v>0</v>
      </c>
    </row>
    <row r="114" spans="2:73" ht="15.75">
      <c r="B114" s="224">
        <f>'Spielplan Sa'!F$2</f>
        <v>42273</v>
      </c>
      <c r="C114" s="133" t="str">
        <f>'Spielplan Sa'!A$4</f>
        <v>männlich U16</v>
      </c>
      <c r="D114" s="133" t="s">
        <v>95</v>
      </c>
      <c r="E114" s="226">
        <v>10</v>
      </c>
      <c r="F114" s="226">
        <v>2</v>
      </c>
      <c r="G114" s="229">
        <v>25</v>
      </c>
      <c r="H114" s="144" t="str">
        <f>'Spielplan Sa'!I32</f>
        <v>SV Düdenbüttel</v>
      </c>
      <c r="I114" s="145" t="s">
        <v>70</v>
      </c>
      <c r="J114" s="144" t="str">
        <f>'Spielplan Sa'!I33</f>
        <v>TV Vaihingen/Enz</v>
      </c>
      <c r="K114" s="144"/>
      <c r="L114" s="144" t="str">
        <f>'Spielplan Sa'!K33</f>
        <v>VfL Kellinghusen</v>
      </c>
      <c r="M114" s="144"/>
      <c r="N114" s="144"/>
      <c r="O114" s="144"/>
      <c r="P114" s="144"/>
      <c r="Q114" s="131">
        <v>3</v>
      </c>
      <c r="R114" s="217" t="s">
        <v>88</v>
      </c>
      <c r="S114" s="131">
        <v>11</v>
      </c>
      <c r="T114" s="220"/>
      <c r="U114" s="131">
        <v>7</v>
      </c>
      <c r="V114" s="219" t="s">
        <v>88</v>
      </c>
      <c r="W114" s="131">
        <v>11</v>
      </c>
      <c r="X114" s="220"/>
      <c r="Y114" s="131"/>
      <c r="Z114" s="219" t="s">
        <v>88</v>
      </c>
      <c r="AA114" s="131"/>
      <c r="AB114" s="146">
        <f t="shared" si="43"/>
        <v>0</v>
      </c>
      <c r="AC114" s="146">
        <f t="shared" si="44"/>
        <v>0</v>
      </c>
      <c r="AD114" s="146" t="str">
        <f t="shared" si="45"/>
        <v/>
      </c>
      <c r="AE114" s="146">
        <f t="shared" si="46"/>
        <v>1</v>
      </c>
      <c r="AF114" s="146">
        <f t="shared" si="47"/>
        <v>1</v>
      </c>
      <c r="AG114" s="146" t="str">
        <f t="shared" si="48"/>
        <v/>
      </c>
      <c r="AH114" s="147">
        <f t="shared" si="51"/>
        <v>0</v>
      </c>
      <c r="AI114" s="147" t="s">
        <v>88</v>
      </c>
      <c r="AJ114" s="147">
        <f t="shared" si="52"/>
        <v>2</v>
      </c>
      <c r="AK114" s="147">
        <f t="shared" si="49"/>
        <v>0</v>
      </c>
      <c r="AL114" s="147" t="s">
        <v>88</v>
      </c>
      <c r="AM114" s="147">
        <f t="shared" si="50"/>
        <v>2</v>
      </c>
      <c r="AN114" s="224">
        <f>'Spielplan Sa'!F$2</f>
        <v>42273</v>
      </c>
      <c r="AO114" s="133" t="str">
        <f>'Spielplan Sa'!A$4</f>
        <v>männlich U16</v>
      </c>
      <c r="AP114" s="133" t="s">
        <v>89</v>
      </c>
      <c r="AQ114" s="226">
        <v>10</v>
      </c>
      <c r="AR114" s="226">
        <v>4</v>
      </c>
      <c r="AS114" s="229">
        <v>55</v>
      </c>
      <c r="AT114" s="144" t="str">
        <f>'Spielplan Sa'!S32</f>
        <v>TV Waibstadt</v>
      </c>
      <c r="AU114" s="145" t="s">
        <v>70</v>
      </c>
      <c r="AV114" s="156" t="str">
        <f>'Spielplan Sa'!S33</f>
        <v>Großenasper SV</v>
      </c>
      <c r="AW114" s="156">
        <f>'Spielplan Sa'!T33</f>
        <v>0</v>
      </c>
      <c r="AX114" s="156" t="str">
        <f>'Spielplan Sa'!U33</f>
        <v>SV Kubschütz</v>
      </c>
      <c r="AY114" s="131">
        <v>11</v>
      </c>
      <c r="AZ114" s="219" t="s">
        <v>88</v>
      </c>
      <c r="BA114" s="131">
        <v>8</v>
      </c>
      <c r="BB114" s="220"/>
      <c r="BC114" s="131">
        <v>11</v>
      </c>
      <c r="BD114" s="219" t="s">
        <v>88</v>
      </c>
      <c r="BE114" s="131">
        <v>5</v>
      </c>
      <c r="BF114" s="220"/>
      <c r="BG114" s="131"/>
      <c r="BH114" s="219" t="s">
        <v>88</v>
      </c>
      <c r="BI114" s="131"/>
      <c r="BJ114" s="146">
        <f t="shared" si="53"/>
        <v>1</v>
      </c>
      <c r="BK114" s="146">
        <f t="shared" si="54"/>
        <v>1</v>
      </c>
      <c r="BL114" s="146" t="str">
        <f t="shared" si="55"/>
        <v/>
      </c>
      <c r="BM114" s="146">
        <f t="shared" si="56"/>
        <v>0</v>
      </c>
      <c r="BN114" s="146">
        <f t="shared" si="57"/>
        <v>0</v>
      </c>
      <c r="BO114" s="146" t="str">
        <f t="shared" si="58"/>
        <v/>
      </c>
      <c r="BP114" s="147">
        <f t="shared" si="59"/>
        <v>2</v>
      </c>
      <c r="BQ114" s="147" t="s">
        <v>88</v>
      </c>
      <c r="BR114" s="147">
        <f t="shared" si="60"/>
        <v>0</v>
      </c>
      <c r="BS114" s="147">
        <f t="shared" si="61"/>
        <v>2</v>
      </c>
      <c r="BT114" s="147" t="s">
        <v>88</v>
      </c>
      <c r="BU114" s="147">
        <f t="shared" si="62"/>
        <v>0</v>
      </c>
    </row>
    <row r="115" spans="2:73" ht="15.75">
      <c r="B115" s="224">
        <f>'Spielplan Sa'!F$2</f>
        <v>42273</v>
      </c>
      <c r="C115" s="133" t="str">
        <f>'Spielplan Sa'!A$4</f>
        <v>männlich U16</v>
      </c>
      <c r="D115" s="133" t="s">
        <v>95</v>
      </c>
      <c r="E115" s="226">
        <v>11</v>
      </c>
      <c r="F115" s="226">
        <v>2</v>
      </c>
      <c r="G115" s="229">
        <v>26</v>
      </c>
      <c r="H115" s="144" t="str">
        <f>'Spielplan Sa'!I34</f>
        <v>DJK Nierswacht Odenkirchen</v>
      </c>
      <c r="I115" s="145" t="s">
        <v>70</v>
      </c>
      <c r="J115" s="144" t="str">
        <f>'Spielplan Sa'!I35</f>
        <v>TV Klarenthal</v>
      </c>
      <c r="K115" s="144"/>
      <c r="L115" s="144" t="str">
        <f>'Spielplan Sa'!K35</f>
        <v>TV Haibach</v>
      </c>
      <c r="M115" s="144"/>
      <c r="N115" s="144"/>
      <c r="O115" s="144"/>
      <c r="P115" s="144"/>
      <c r="Q115" s="131">
        <v>11</v>
      </c>
      <c r="R115" s="217" t="s">
        <v>88</v>
      </c>
      <c r="S115" s="131">
        <v>5</v>
      </c>
      <c r="T115" s="220"/>
      <c r="U115" s="131">
        <v>11</v>
      </c>
      <c r="V115" s="219" t="s">
        <v>88</v>
      </c>
      <c r="W115" s="131">
        <v>6</v>
      </c>
      <c r="X115" s="220"/>
      <c r="Y115" s="131"/>
      <c r="Z115" s="219" t="s">
        <v>88</v>
      </c>
      <c r="AA115" s="131"/>
      <c r="AB115" s="146">
        <f t="shared" si="43"/>
        <v>1</v>
      </c>
      <c r="AC115" s="146">
        <f t="shared" si="44"/>
        <v>1</v>
      </c>
      <c r="AD115" s="146" t="str">
        <f t="shared" si="45"/>
        <v/>
      </c>
      <c r="AE115" s="146">
        <f t="shared" si="46"/>
        <v>0</v>
      </c>
      <c r="AF115" s="146">
        <f t="shared" si="47"/>
        <v>0</v>
      </c>
      <c r="AG115" s="146" t="str">
        <f t="shared" si="48"/>
        <v/>
      </c>
      <c r="AH115" s="147">
        <f t="shared" si="51"/>
        <v>2</v>
      </c>
      <c r="AI115" s="147" t="s">
        <v>88</v>
      </c>
      <c r="AJ115" s="147">
        <f t="shared" si="52"/>
        <v>0</v>
      </c>
      <c r="AK115" s="147">
        <f t="shared" si="49"/>
        <v>2</v>
      </c>
      <c r="AL115" s="147" t="s">
        <v>88</v>
      </c>
      <c r="AM115" s="147">
        <f t="shared" si="50"/>
        <v>0</v>
      </c>
      <c r="AN115" s="224">
        <f>'Spielplan Sa'!F$2</f>
        <v>42273</v>
      </c>
      <c r="AO115" s="133" t="str">
        <f>'Spielplan Sa'!A$4</f>
        <v>männlich U16</v>
      </c>
      <c r="AP115" s="133" t="s">
        <v>89</v>
      </c>
      <c r="AQ115" s="226">
        <v>11</v>
      </c>
      <c r="AR115" s="226">
        <v>4</v>
      </c>
      <c r="AS115" s="229">
        <v>56</v>
      </c>
      <c r="AT115" s="144" t="str">
        <f>'Spielplan Sa'!S34</f>
        <v>TV Voerde</v>
      </c>
      <c r="AU115" s="145" t="s">
        <v>70</v>
      </c>
      <c r="AV115" s="156" t="str">
        <f>'Spielplan Sa'!S35</f>
        <v>SG Bademeusel</v>
      </c>
      <c r="AW115" s="156">
        <f>'Spielplan Sa'!T35</f>
        <v>0</v>
      </c>
      <c r="AX115" s="156" t="str">
        <f>'Spielplan Sa'!U35</f>
        <v>TV Segnitz</v>
      </c>
      <c r="AY115" s="131">
        <v>11</v>
      </c>
      <c r="AZ115" s="219" t="s">
        <v>88</v>
      </c>
      <c r="BA115" s="131">
        <v>3</v>
      </c>
      <c r="BB115" s="220"/>
      <c r="BC115" s="131">
        <v>11</v>
      </c>
      <c r="BD115" s="219" t="s">
        <v>88</v>
      </c>
      <c r="BE115" s="131">
        <v>6</v>
      </c>
      <c r="BF115" s="220"/>
      <c r="BG115" s="131"/>
      <c r="BH115" s="219" t="s">
        <v>88</v>
      </c>
      <c r="BI115" s="131"/>
      <c r="BJ115" s="146">
        <f t="shared" si="53"/>
        <v>1</v>
      </c>
      <c r="BK115" s="146">
        <f t="shared" si="54"/>
        <v>1</v>
      </c>
      <c r="BL115" s="146" t="str">
        <f t="shared" si="55"/>
        <v/>
      </c>
      <c r="BM115" s="146">
        <f t="shared" si="56"/>
        <v>0</v>
      </c>
      <c r="BN115" s="146">
        <f t="shared" si="57"/>
        <v>0</v>
      </c>
      <c r="BO115" s="146" t="str">
        <f t="shared" si="58"/>
        <v/>
      </c>
      <c r="BP115" s="147">
        <f t="shared" si="59"/>
        <v>2</v>
      </c>
      <c r="BQ115" s="147" t="s">
        <v>88</v>
      </c>
      <c r="BR115" s="147">
        <f t="shared" si="60"/>
        <v>0</v>
      </c>
      <c r="BS115" s="147">
        <f t="shared" si="61"/>
        <v>2</v>
      </c>
      <c r="BT115" s="147" t="s">
        <v>88</v>
      </c>
      <c r="BU115" s="147">
        <f t="shared" si="62"/>
        <v>0</v>
      </c>
    </row>
    <row r="116" spans="2:73" ht="15.75">
      <c r="B116" s="224">
        <f>'Spielplan Sa'!F$2</f>
        <v>42273</v>
      </c>
      <c r="C116" s="133" t="str">
        <f>'Spielplan Sa'!A$4</f>
        <v>männlich U16</v>
      </c>
      <c r="D116" s="133" t="s">
        <v>95</v>
      </c>
      <c r="E116" s="226">
        <v>12</v>
      </c>
      <c r="F116" s="226">
        <v>2</v>
      </c>
      <c r="G116" s="229">
        <v>27</v>
      </c>
      <c r="H116" s="144" t="str">
        <f>'Spielplan Sa'!I36</f>
        <v>SV Düdenbüttel</v>
      </c>
      <c r="I116" s="145" t="s">
        <v>69</v>
      </c>
      <c r="J116" s="144" t="str">
        <f>'Spielplan Sa'!I37</f>
        <v>VfL Kellinghusen</v>
      </c>
      <c r="K116" s="144"/>
      <c r="L116" s="144" t="str">
        <f>'Spielplan Sa'!K37</f>
        <v>DJK Nierswacht Odenkirchen</v>
      </c>
      <c r="M116" s="144"/>
      <c r="N116" s="144"/>
      <c r="O116" s="144"/>
      <c r="P116" s="144"/>
      <c r="Q116" s="131">
        <v>12</v>
      </c>
      <c r="R116" s="217" t="s">
        <v>88</v>
      </c>
      <c r="S116" s="131">
        <v>10</v>
      </c>
      <c r="T116" s="220"/>
      <c r="U116" s="131">
        <v>11</v>
      </c>
      <c r="V116" s="219" t="s">
        <v>88</v>
      </c>
      <c r="W116" s="131">
        <v>7</v>
      </c>
      <c r="X116" s="220"/>
      <c r="Y116" s="131"/>
      <c r="Z116" s="219" t="s">
        <v>88</v>
      </c>
      <c r="AA116" s="131"/>
      <c r="AB116" s="146">
        <f t="shared" si="43"/>
        <v>1</v>
      </c>
      <c r="AC116" s="146">
        <f t="shared" si="44"/>
        <v>1</v>
      </c>
      <c r="AD116" s="146" t="str">
        <f t="shared" si="45"/>
        <v/>
      </c>
      <c r="AE116" s="146">
        <f t="shared" si="46"/>
        <v>0</v>
      </c>
      <c r="AF116" s="146">
        <f t="shared" si="47"/>
        <v>0</v>
      </c>
      <c r="AG116" s="146" t="str">
        <f t="shared" si="48"/>
        <v/>
      </c>
      <c r="AH116" s="147">
        <f t="shared" si="51"/>
        <v>2</v>
      </c>
      <c r="AI116" s="147" t="s">
        <v>88</v>
      </c>
      <c r="AJ116" s="147">
        <f t="shared" si="52"/>
        <v>0</v>
      </c>
      <c r="AK116" s="147">
        <f t="shared" si="49"/>
        <v>2</v>
      </c>
      <c r="AL116" s="147" t="s">
        <v>88</v>
      </c>
      <c r="AM116" s="147">
        <f t="shared" si="50"/>
        <v>0</v>
      </c>
      <c r="AN116" s="224">
        <f>'Spielplan Sa'!F$2</f>
        <v>42273</v>
      </c>
      <c r="AO116" s="133" t="str">
        <f>'Spielplan Sa'!A$4</f>
        <v>männlich U16</v>
      </c>
      <c r="AP116" s="133" t="s">
        <v>89</v>
      </c>
      <c r="AQ116" s="226">
        <v>12</v>
      </c>
      <c r="AR116" s="226">
        <v>4</v>
      </c>
      <c r="AS116" s="229">
        <v>57</v>
      </c>
      <c r="AT116" s="144" t="str">
        <f>'Spielplan Sa'!S36</f>
        <v>TV Waibstadt</v>
      </c>
      <c r="AU116" s="145" t="s">
        <v>69</v>
      </c>
      <c r="AV116" s="156" t="str">
        <f>'Spielplan Sa'!S37</f>
        <v>SV Kubschütz</v>
      </c>
      <c r="AW116" s="156">
        <f>'Spielplan Sa'!T37</f>
        <v>0</v>
      </c>
      <c r="AX116" s="156" t="str">
        <f>'Spielplan Sa'!U37</f>
        <v>TV Voerde</v>
      </c>
      <c r="AY116" s="131">
        <v>7</v>
      </c>
      <c r="AZ116" s="219" t="s">
        <v>88</v>
      </c>
      <c r="BA116" s="131">
        <v>11</v>
      </c>
      <c r="BB116" s="220"/>
      <c r="BC116" s="131">
        <v>9</v>
      </c>
      <c r="BD116" s="219" t="s">
        <v>88</v>
      </c>
      <c r="BE116" s="131">
        <v>11</v>
      </c>
      <c r="BF116" s="220"/>
      <c r="BG116" s="131"/>
      <c r="BH116" s="219" t="s">
        <v>88</v>
      </c>
      <c r="BI116" s="131"/>
      <c r="BJ116" s="146">
        <f t="shared" si="53"/>
        <v>0</v>
      </c>
      <c r="BK116" s="146">
        <f t="shared" si="54"/>
        <v>0</v>
      </c>
      <c r="BL116" s="146" t="str">
        <f t="shared" si="55"/>
        <v/>
      </c>
      <c r="BM116" s="146">
        <f t="shared" si="56"/>
        <v>1</v>
      </c>
      <c r="BN116" s="146">
        <f t="shared" si="57"/>
        <v>1</v>
      </c>
      <c r="BO116" s="146" t="str">
        <f t="shared" si="58"/>
        <v/>
      </c>
      <c r="BP116" s="147">
        <f t="shared" si="59"/>
        <v>0</v>
      </c>
      <c r="BQ116" s="147" t="s">
        <v>88</v>
      </c>
      <c r="BR116" s="147">
        <f t="shared" si="60"/>
        <v>2</v>
      </c>
      <c r="BS116" s="147">
        <f t="shared" si="61"/>
        <v>0</v>
      </c>
      <c r="BT116" s="147" t="s">
        <v>88</v>
      </c>
      <c r="BU116" s="147">
        <f t="shared" si="62"/>
        <v>2</v>
      </c>
    </row>
    <row r="117" spans="2:73" ht="15.75">
      <c r="B117" s="224">
        <f>'Spielplan Sa'!F$2</f>
        <v>42273</v>
      </c>
      <c r="C117" s="133" t="str">
        <f>'Spielplan Sa'!A$4</f>
        <v>männlich U16</v>
      </c>
      <c r="D117" s="133" t="s">
        <v>95</v>
      </c>
      <c r="E117" s="226">
        <v>13</v>
      </c>
      <c r="F117" s="226">
        <v>2</v>
      </c>
      <c r="G117" s="229">
        <v>28</v>
      </c>
      <c r="H117" s="144" t="str">
        <f>'Spielplan Sa'!I38</f>
        <v>TV Haibach</v>
      </c>
      <c r="I117" s="145" t="s">
        <v>69</v>
      </c>
      <c r="J117" s="144" t="str">
        <f>'Spielplan Sa'!I39</f>
        <v>TV Klarenthal</v>
      </c>
      <c r="K117" s="144"/>
      <c r="L117" s="144" t="str">
        <f>'Spielplan Sa'!K39</f>
        <v>SV Düdenbüttel</v>
      </c>
      <c r="M117" s="144"/>
      <c r="N117" s="144"/>
      <c r="O117" s="144"/>
      <c r="P117" s="144"/>
      <c r="Q117" s="131">
        <v>11</v>
      </c>
      <c r="R117" s="217" t="s">
        <v>88</v>
      </c>
      <c r="S117" s="131">
        <v>7</v>
      </c>
      <c r="T117" s="220"/>
      <c r="U117" s="131">
        <v>11</v>
      </c>
      <c r="V117" s="219" t="s">
        <v>88</v>
      </c>
      <c r="W117" s="131">
        <v>6</v>
      </c>
      <c r="X117" s="220"/>
      <c r="Y117" s="131"/>
      <c r="Z117" s="219" t="s">
        <v>88</v>
      </c>
      <c r="AA117" s="131"/>
      <c r="AB117" s="146">
        <f t="shared" si="43"/>
        <v>1</v>
      </c>
      <c r="AC117" s="146">
        <f t="shared" si="44"/>
        <v>1</v>
      </c>
      <c r="AD117" s="146" t="str">
        <f t="shared" si="45"/>
        <v/>
      </c>
      <c r="AE117" s="146">
        <f t="shared" si="46"/>
        <v>0</v>
      </c>
      <c r="AF117" s="146">
        <f t="shared" si="47"/>
        <v>0</v>
      </c>
      <c r="AG117" s="146" t="str">
        <f t="shared" si="48"/>
        <v/>
      </c>
      <c r="AH117" s="147">
        <f t="shared" si="51"/>
        <v>2</v>
      </c>
      <c r="AI117" s="147" t="s">
        <v>88</v>
      </c>
      <c r="AJ117" s="147">
        <f t="shared" si="52"/>
        <v>0</v>
      </c>
      <c r="AK117" s="147">
        <f t="shared" si="49"/>
        <v>2</v>
      </c>
      <c r="AL117" s="147" t="s">
        <v>88</v>
      </c>
      <c r="AM117" s="147">
        <f t="shared" si="50"/>
        <v>0</v>
      </c>
      <c r="AN117" s="224">
        <f>'Spielplan Sa'!F$2</f>
        <v>42273</v>
      </c>
      <c r="AO117" s="133" t="str">
        <f>'Spielplan Sa'!A$4</f>
        <v>männlich U16</v>
      </c>
      <c r="AP117" s="133" t="s">
        <v>89</v>
      </c>
      <c r="AQ117" s="226">
        <v>13</v>
      </c>
      <c r="AR117" s="226">
        <v>4</v>
      </c>
      <c r="AS117" s="229">
        <v>58</v>
      </c>
      <c r="AT117" s="144" t="str">
        <f>'Spielplan Sa'!S38</f>
        <v>TV Segnitz</v>
      </c>
      <c r="AU117" s="145" t="s">
        <v>69</v>
      </c>
      <c r="AV117" s="156" t="str">
        <f>'Spielplan Sa'!S39</f>
        <v>SG Bademeusel</v>
      </c>
      <c r="AW117" s="156">
        <f>'Spielplan Sa'!T39</f>
        <v>0</v>
      </c>
      <c r="AX117" s="156" t="str">
        <f>'Spielplan Sa'!U39</f>
        <v>TV Waibstadt</v>
      </c>
      <c r="AY117" s="131">
        <v>11</v>
      </c>
      <c r="AZ117" s="219" t="s">
        <v>88</v>
      </c>
      <c r="BA117" s="131">
        <v>3</v>
      </c>
      <c r="BB117" s="220"/>
      <c r="BC117" s="131">
        <v>11</v>
      </c>
      <c r="BD117" s="219" t="s">
        <v>88</v>
      </c>
      <c r="BE117" s="131">
        <v>6</v>
      </c>
      <c r="BF117" s="220"/>
      <c r="BG117" s="131"/>
      <c r="BH117" s="219" t="s">
        <v>88</v>
      </c>
      <c r="BI117" s="131"/>
      <c r="BJ117" s="146">
        <f t="shared" si="53"/>
        <v>1</v>
      </c>
      <c r="BK117" s="146">
        <f t="shared" si="54"/>
        <v>1</v>
      </c>
      <c r="BL117" s="146" t="str">
        <f t="shared" si="55"/>
        <v/>
      </c>
      <c r="BM117" s="146">
        <f t="shared" si="56"/>
        <v>0</v>
      </c>
      <c r="BN117" s="146">
        <f t="shared" si="57"/>
        <v>0</v>
      </c>
      <c r="BO117" s="146" t="str">
        <f t="shared" si="58"/>
        <v/>
      </c>
      <c r="BP117" s="147">
        <f t="shared" si="59"/>
        <v>2</v>
      </c>
      <c r="BQ117" s="147" t="s">
        <v>88</v>
      </c>
      <c r="BR117" s="147">
        <f t="shared" si="60"/>
        <v>0</v>
      </c>
      <c r="BS117" s="147">
        <f t="shared" si="61"/>
        <v>2</v>
      </c>
      <c r="BT117" s="147" t="s">
        <v>88</v>
      </c>
      <c r="BU117" s="147">
        <f t="shared" si="62"/>
        <v>0</v>
      </c>
    </row>
    <row r="118" spans="2:73" ht="15.75">
      <c r="B118" s="224">
        <f>'Spielplan Sa'!F$2</f>
        <v>42273</v>
      </c>
      <c r="C118" s="133" t="str">
        <f>'Spielplan Sa'!A$4</f>
        <v>männlich U16</v>
      </c>
      <c r="D118" s="133" t="s">
        <v>95</v>
      </c>
      <c r="E118" s="226">
        <v>14</v>
      </c>
      <c r="F118" s="226">
        <v>2</v>
      </c>
      <c r="G118" s="229">
        <v>12</v>
      </c>
      <c r="H118" s="144" t="str">
        <f>'Spielplan Sa'!I40</f>
        <v>TV Vaihingen/Enz</v>
      </c>
      <c r="I118" s="145" t="s">
        <v>70</v>
      </c>
      <c r="J118" s="144" t="str">
        <f>'Spielplan Sa'!I41</f>
        <v>VfL Kellinghusen</v>
      </c>
      <c r="K118" s="144"/>
      <c r="L118" s="144" t="str">
        <f>'Spielplan Sa'!K41</f>
        <v>TV Klarenthal</v>
      </c>
      <c r="M118" s="144"/>
      <c r="N118" s="144"/>
      <c r="O118" s="144"/>
      <c r="P118" s="144"/>
      <c r="Q118" s="131">
        <v>11</v>
      </c>
      <c r="R118" s="217" t="s">
        <v>88</v>
      </c>
      <c r="S118" s="131">
        <v>0</v>
      </c>
      <c r="T118" s="220"/>
      <c r="U118" s="131">
        <v>11</v>
      </c>
      <c r="V118" s="219" t="s">
        <v>88</v>
      </c>
      <c r="W118" s="131">
        <v>8</v>
      </c>
      <c r="X118" s="220"/>
      <c r="Y118" s="131"/>
      <c r="Z118" s="219" t="s">
        <v>88</v>
      </c>
      <c r="AA118" s="131"/>
      <c r="AB118" s="146">
        <f t="shared" si="43"/>
        <v>1</v>
      </c>
      <c r="AC118" s="146">
        <f t="shared" si="44"/>
        <v>1</v>
      </c>
      <c r="AD118" s="146" t="str">
        <f t="shared" si="45"/>
        <v/>
      </c>
      <c r="AE118" s="146">
        <f t="shared" si="46"/>
        <v>0</v>
      </c>
      <c r="AF118" s="146">
        <f t="shared" si="47"/>
        <v>0</v>
      </c>
      <c r="AG118" s="146" t="str">
        <f t="shared" si="48"/>
        <v/>
      </c>
      <c r="AH118" s="147">
        <f t="shared" si="51"/>
        <v>2</v>
      </c>
      <c r="AI118" s="147" t="s">
        <v>88</v>
      </c>
      <c r="AJ118" s="147">
        <f t="shared" si="52"/>
        <v>0</v>
      </c>
      <c r="AK118" s="147">
        <f t="shared" si="49"/>
        <v>2</v>
      </c>
      <c r="AL118" s="147" t="s">
        <v>88</v>
      </c>
      <c r="AM118" s="147">
        <f t="shared" si="50"/>
        <v>0</v>
      </c>
      <c r="AN118" s="224">
        <f>'Spielplan Sa'!F$2</f>
        <v>42273</v>
      </c>
      <c r="AO118" s="133" t="str">
        <f>'Spielplan Sa'!A$4</f>
        <v>männlich U16</v>
      </c>
      <c r="AP118" s="133" t="s">
        <v>89</v>
      </c>
      <c r="AQ118" s="226">
        <v>14</v>
      </c>
      <c r="AR118" s="226">
        <v>4</v>
      </c>
      <c r="AS118" s="229">
        <v>59</v>
      </c>
      <c r="AT118" s="144" t="str">
        <f>'Spielplan Sa'!S40</f>
        <v>Großenasper SV</v>
      </c>
      <c r="AU118" s="145" t="s">
        <v>70</v>
      </c>
      <c r="AV118" s="156" t="str">
        <f>'Spielplan Sa'!S41</f>
        <v>SV Kubschütz</v>
      </c>
      <c r="AW118" s="156">
        <f>'Spielplan Sa'!T41</f>
        <v>0</v>
      </c>
      <c r="AX118" s="156" t="str">
        <f>'Spielplan Sa'!U41</f>
        <v>SG Bademeusel</v>
      </c>
      <c r="AY118" s="131">
        <v>3</v>
      </c>
      <c r="AZ118" s="219" t="s">
        <v>88</v>
      </c>
      <c r="BA118" s="131">
        <v>11</v>
      </c>
      <c r="BB118" s="220"/>
      <c r="BC118" s="131">
        <v>5</v>
      </c>
      <c r="BD118" s="219" t="s">
        <v>88</v>
      </c>
      <c r="BE118" s="131">
        <v>11</v>
      </c>
      <c r="BF118" s="220"/>
      <c r="BG118" s="131"/>
      <c r="BH118" s="219" t="s">
        <v>88</v>
      </c>
      <c r="BI118" s="131"/>
      <c r="BJ118" s="146">
        <f t="shared" si="53"/>
        <v>0</v>
      </c>
      <c r="BK118" s="146">
        <f t="shared" si="54"/>
        <v>0</v>
      </c>
      <c r="BL118" s="146" t="str">
        <f t="shared" si="55"/>
        <v/>
      </c>
      <c r="BM118" s="146">
        <f t="shared" si="56"/>
        <v>1</v>
      </c>
      <c r="BN118" s="146">
        <f t="shared" si="57"/>
        <v>1</v>
      </c>
      <c r="BO118" s="146" t="str">
        <f t="shared" si="58"/>
        <v/>
      </c>
      <c r="BP118" s="147">
        <f t="shared" si="59"/>
        <v>0</v>
      </c>
      <c r="BQ118" s="147" t="s">
        <v>88</v>
      </c>
      <c r="BR118" s="147">
        <f t="shared" si="60"/>
        <v>2</v>
      </c>
      <c r="BS118" s="147">
        <f t="shared" si="61"/>
        <v>0</v>
      </c>
      <c r="BT118" s="147" t="s">
        <v>88</v>
      </c>
      <c r="BU118" s="147">
        <f t="shared" si="62"/>
        <v>2</v>
      </c>
    </row>
    <row r="119" spans="2:73" ht="15.75">
      <c r="B119" s="224">
        <f>'Spielplan Sa'!F$2</f>
        <v>42273</v>
      </c>
      <c r="C119" s="133" t="str">
        <f>'Spielplan Sa'!A$4</f>
        <v>männlich U16</v>
      </c>
      <c r="D119" s="133" t="s">
        <v>95</v>
      </c>
      <c r="E119" s="226">
        <v>15</v>
      </c>
      <c r="F119" s="226">
        <v>2</v>
      </c>
      <c r="G119" s="229">
        <v>30</v>
      </c>
      <c r="H119" s="144" t="str">
        <f>'Spielplan Sa'!I42</f>
        <v>DJK Nierswacht Odenkirchen</v>
      </c>
      <c r="I119" s="145" t="s">
        <v>70</v>
      </c>
      <c r="J119" s="144" t="str">
        <f>'Spielplan Sa'!I43</f>
        <v>TV Haibach</v>
      </c>
      <c r="K119" s="144"/>
      <c r="L119" s="144" t="str">
        <f>'Spielplan Sa'!K43</f>
        <v>TV Vaihingen/Enz</v>
      </c>
      <c r="M119" s="144"/>
      <c r="N119" s="144"/>
      <c r="O119" s="144"/>
      <c r="P119" s="144"/>
      <c r="Q119" s="131">
        <v>5</v>
      </c>
      <c r="R119" s="217" t="s">
        <v>88</v>
      </c>
      <c r="S119" s="131">
        <v>11</v>
      </c>
      <c r="T119" s="220"/>
      <c r="U119" s="131">
        <v>11</v>
      </c>
      <c r="V119" s="219" t="s">
        <v>88</v>
      </c>
      <c r="W119" s="131">
        <v>7</v>
      </c>
      <c r="X119" s="220"/>
      <c r="Y119" s="131"/>
      <c r="Z119" s="219" t="s">
        <v>88</v>
      </c>
      <c r="AA119" s="131"/>
      <c r="AB119" s="146">
        <f t="shared" si="43"/>
        <v>0</v>
      </c>
      <c r="AC119" s="146">
        <f t="shared" si="44"/>
        <v>1</v>
      </c>
      <c r="AD119" s="146" t="str">
        <f t="shared" si="45"/>
        <v/>
      </c>
      <c r="AE119" s="146">
        <f t="shared" si="46"/>
        <v>1</v>
      </c>
      <c r="AF119" s="146">
        <f t="shared" si="47"/>
        <v>0</v>
      </c>
      <c r="AG119" s="146" t="str">
        <f t="shared" si="48"/>
        <v/>
      </c>
      <c r="AH119" s="147">
        <f t="shared" si="51"/>
        <v>1</v>
      </c>
      <c r="AI119" s="147" t="s">
        <v>88</v>
      </c>
      <c r="AJ119" s="147">
        <f t="shared" si="52"/>
        <v>1</v>
      </c>
      <c r="AK119" s="147">
        <f t="shared" si="49"/>
        <v>1</v>
      </c>
      <c r="AL119" s="147" t="s">
        <v>88</v>
      </c>
      <c r="AM119" s="147">
        <f t="shared" si="50"/>
        <v>1</v>
      </c>
      <c r="AN119" s="224">
        <f>'Spielplan Sa'!F$2</f>
        <v>42273</v>
      </c>
      <c r="AO119" s="133" t="str">
        <f>'Spielplan Sa'!A$4</f>
        <v>männlich U16</v>
      </c>
      <c r="AP119" s="133" t="s">
        <v>89</v>
      </c>
      <c r="AQ119" s="226">
        <v>15</v>
      </c>
      <c r="AR119" s="226">
        <v>4</v>
      </c>
      <c r="AS119" s="229">
        <v>60</v>
      </c>
      <c r="AT119" s="144" t="str">
        <f>'Spielplan Sa'!S42</f>
        <v>TV Voerde</v>
      </c>
      <c r="AU119" s="145" t="s">
        <v>70</v>
      </c>
      <c r="AV119" s="156" t="str">
        <f>'Spielplan Sa'!S43</f>
        <v>TV Segnitz</v>
      </c>
      <c r="AW119" s="156">
        <f>'Spielplan Sa'!T43</f>
        <v>0</v>
      </c>
      <c r="AX119" s="156" t="str">
        <f>'Spielplan Sa'!U43</f>
        <v>Großenasper SV</v>
      </c>
      <c r="AY119" s="131">
        <v>7</v>
      </c>
      <c r="AZ119" s="219" t="s">
        <v>88</v>
      </c>
      <c r="BA119" s="131">
        <v>11</v>
      </c>
      <c r="BB119" s="220"/>
      <c r="BC119" s="131">
        <v>8</v>
      </c>
      <c r="BD119" s="219" t="s">
        <v>88</v>
      </c>
      <c r="BE119" s="131">
        <v>11</v>
      </c>
      <c r="BF119" s="220"/>
      <c r="BG119" s="131"/>
      <c r="BH119" s="219" t="s">
        <v>88</v>
      </c>
      <c r="BI119" s="131"/>
      <c r="BJ119" s="146">
        <f t="shared" si="53"/>
        <v>0</v>
      </c>
      <c r="BK119" s="146">
        <f t="shared" si="54"/>
        <v>0</v>
      </c>
      <c r="BL119" s="146" t="str">
        <f t="shared" si="55"/>
        <v/>
      </c>
      <c r="BM119" s="146">
        <f t="shared" si="56"/>
        <v>1</v>
      </c>
      <c r="BN119" s="146">
        <f t="shared" si="57"/>
        <v>1</v>
      </c>
      <c r="BO119" s="146" t="str">
        <f t="shared" si="58"/>
        <v/>
      </c>
      <c r="BP119" s="147">
        <f t="shared" si="59"/>
        <v>0</v>
      </c>
      <c r="BQ119" s="147" t="s">
        <v>88</v>
      </c>
      <c r="BR119" s="147">
        <f t="shared" si="60"/>
        <v>2</v>
      </c>
      <c r="BS119" s="147">
        <f t="shared" si="61"/>
        <v>0</v>
      </c>
      <c r="BT119" s="147" t="s">
        <v>88</v>
      </c>
      <c r="BU119" s="147">
        <f t="shared" si="62"/>
        <v>2</v>
      </c>
    </row>
    <row r="120" spans="2:73" ht="15.75">
      <c r="G120" s="523" t="str">
        <f>IF('Gruppe B'!AX29=0,"",IF('Gruppe B'!AX29=21,"","Achtung!  Punktgleichheit in Gruppe B"))</f>
        <v/>
      </c>
      <c r="H120" s="523"/>
      <c r="I120" s="523"/>
      <c r="J120" s="523"/>
      <c r="K120" s="523"/>
      <c r="L120" s="523"/>
      <c r="M120" s="523"/>
      <c r="N120" s="523"/>
      <c r="O120" s="523"/>
      <c r="P120" s="523"/>
      <c r="Q120" s="523"/>
      <c r="R120" s="523"/>
      <c r="S120" s="523"/>
      <c r="T120" s="523"/>
      <c r="U120" s="523"/>
      <c r="V120" s="523"/>
      <c r="W120" s="523"/>
      <c r="X120" s="523"/>
      <c r="Y120" s="523"/>
      <c r="Z120" s="523"/>
      <c r="AA120" s="523"/>
      <c r="AB120" s="523"/>
      <c r="AC120" s="523"/>
      <c r="AD120" s="523"/>
      <c r="AE120" s="523"/>
      <c r="AF120" s="523"/>
      <c r="AG120" s="523"/>
      <c r="AH120" s="523"/>
      <c r="AI120" s="523"/>
      <c r="AJ120" s="523"/>
      <c r="AK120" s="523"/>
      <c r="AL120" s="523"/>
      <c r="AM120" s="523"/>
      <c r="AN120" s="154"/>
      <c r="AO120" s="154"/>
      <c r="AP120" s="154"/>
      <c r="AQ120" s="233"/>
      <c r="AR120" s="233"/>
      <c r="AS120" s="523" t="str">
        <f>IF('Gruppe D'!AX$29=0,"",IF('Gruppe D'!AX$29=21,"","Achtung!  Punktgleichheit in Gruppe D"))</f>
        <v/>
      </c>
      <c r="AT120" s="523"/>
      <c r="AU120" s="523"/>
      <c r="AV120" s="523"/>
      <c r="AW120" s="523"/>
      <c r="AX120" s="523"/>
      <c r="AY120" s="523"/>
      <c r="AZ120" s="523"/>
      <c r="BA120" s="523"/>
      <c r="BB120" s="523"/>
      <c r="BC120" s="523"/>
      <c r="BD120" s="523"/>
      <c r="BE120" s="523"/>
      <c r="BF120" s="523"/>
      <c r="BG120" s="523"/>
      <c r="BH120" s="523"/>
      <c r="BI120" s="523"/>
      <c r="BJ120" s="523"/>
      <c r="BK120" s="523"/>
      <c r="BL120" s="523"/>
      <c r="BM120" s="523"/>
      <c r="BN120" s="523"/>
      <c r="BO120" s="523"/>
      <c r="BP120" s="523"/>
      <c r="BQ120" s="523"/>
      <c r="BR120" s="523"/>
      <c r="BS120" s="523"/>
      <c r="BT120" s="523"/>
      <c r="BU120" s="523"/>
    </row>
    <row r="121" spans="2:73" ht="15.75">
      <c r="G121" s="524" t="str">
        <f>IF('Gruppe B'!AX29=0,"",IF('Gruppe B'!AX29=21,"","Bitte Platzierung selbst ermitteln"))</f>
        <v/>
      </c>
      <c r="H121" s="524"/>
      <c r="I121" s="524"/>
      <c r="J121" s="524"/>
      <c r="K121" s="524"/>
      <c r="L121" s="524"/>
      <c r="M121" s="524"/>
      <c r="N121" s="524"/>
      <c r="O121" s="524"/>
      <c r="P121" s="524"/>
      <c r="Q121" s="524"/>
      <c r="R121" s="524"/>
      <c r="S121" s="524"/>
      <c r="T121" s="524"/>
      <c r="U121" s="524"/>
      <c r="V121" s="524"/>
      <c r="W121" s="524"/>
      <c r="X121" s="524"/>
      <c r="Y121" s="524"/>
      <c r="Z121" s="524"/>
      <c r="AA121" s="524"/>
      <c r="AB121" s="524"/>
      <c r="AC121" s="524"/>
      <c r="AD121" s="524"/>
      <c r="AE121" s="524"/>
      <c r="AF121" s="524"/>
      <c r="AG121" s="524"/>
      <c r="AH121" s="524"/>
      <c r="AI121" s="524"/>
      <c r="AJ121" s="524"/>
      <c r="AK121" s="524"/>
      <c r="AL121" s="524"/>
      <c r="AM121" s="524"/>
      <c r="AN121" s="154"/>
      <c r="AO121" s="154"/>
      <c r="AP121" s="154"/>
      <c r="AQ121" s="233"/>
      <c r="AR121" s="233"/>
      <c r="AS121" s="524" t="str">
        <f>IF('Gruppe D'!AX$29=0,"",IF('Gruppe D'!AX$29=21,"","Bitte Platzierung selbst ermitteln"))</f>
        <v/>
      </c>
      <c r="AT121" s="524"/>
      <c r="AU121" s="524"/>
      <c r="AV121" s="524"/>
      <c r="AW121" s="524"/>
      <c r="AX121" s="524"/>
      <c r="AY121" s="524"/>
      <c r="AZ121" s="524"/>
      <c r="BA121" s="524"/>
      <c r="BB121" s="524"/>
      <c r="BC121" s="524"/>
      <c r="BD121" s="524"/>
      <c r="BE121" s="524"/>
      <c r="BF121" s="524"/>
      <c r="BG121" s="524"/>
      <c r="BH121" s="524"/>
      <c r="BI121" s="524"/>
      <c r="BJ121" s="524"/>
      <c r="BK121" s="524"/>
      <c r="BL121" s="524"/>
      <c r="BM121" s="524"/>
      <c r="BN121" s="524"/>
      <c r="BO121" s="524"/>
      <c r="BP121" s="524"/>
      <c r="BQ121" s="524"/>
      <c r="BR121" s="524"/>
      <c r="BS121" s="524"/>
      <c r="BT121" s="524"/>
      <c r="BU121" s="524"/>
    </row>
    <row r="122" spans="2:73" ht="20.25">
      <c r="AN122" s="158"/>
      <c r="AO122" s="158"/>
      <c r="AP122" s="158"/>
      <c r="AQ122" s="235"/>
      <c r="AR122" s="235"/>
      <c r="AS122" s="235"/>
      <c r="AT122" s="464"/>
      <c r="AU122" s="464"/>
      <c r="AV122" s="158"/>
      <c r="AW122" s="158"/>
      <c r="AX122" s="158"/>
      <c r="AY122" s="158"/>
      <c r="AZ122" s="159"/>
      <c r="BA122" s="158"/>
      <c r="BB122" s="158"/>
      <c r="BC122" s="158"/>
      <c r="BD122" s="159"/>
      <c r="BE122" s="158"/>
      <c r="BF122" s="158"/>
      <c r="BG122" s="154"/>
      <c r="BH122" s="59"/>
      <c r="BI122" s="154"/>
      <c r="BJ122" s="154"/>
      <c r="BK122" s="154"/>
      <c r="BL122" s="154"/>
      <c r="BM122" s="154"/>
      <c r="BN122" s="154"/>
      <c r="BO122" s="154"/>
      <c r="BP122" s="154"/>
      <c r="BQ122" s="154"/>
    </row>
    <row r="123" spans="2:73" ht="20.25">
      <c r="AN123" s="158"/>
      <c r="AO123" s="158"/>
      <c r="AP123" s="158"/>
      <c r="AQ123" s="235"/>
      <c r="AR123" s="235"/>
      <c r="AS123" s="235"/>
      <c r="AT123" s="464"/>
      <c r="AU123" s="464"/>
      <c r="AV123" s="464"/>
      <c r="AW123" s="464"/>
      <c r="AX123" s="464"/>
      <c r="AY123" s="464"/>
      <c r="AZ123" s="465"/>
      <c r="BA123" s="464"/>
      <c r="BB123" s="158"/>
      <c r="BC123" s="158"/>
      <c r="BD123" s="159"/>
      <c r="BE123" s="158"/>
      <c r="BF123" s="158"/>
      <c r="BG123" s="154"/>
      <c r="BH123" s="59"/>
      <c r="BI123" s="154"/>
      <c r="BJ123" s="154"/>
      <c r="BK123" s="154"/>
      <c r="BL123" s="154"/>
      <c r="BM123" s="154"/>
      <c r="BN123" s="154"/>
      <c r="BO123" s="154"/>
      <c r="BP123" s="154"/>
      <c r="BQ123" s="154"/>
    </row>
    <row r="124" spans="2:73" ht="20.25">
      <c r="AN124" s="158"/>
      <c r="AO124" s="158"/>
      <c r="AP124" s="158"/>
      <c r="AQ124" s="235"/>
      <c r="AR124" s="235"/>
      <c r="AS124" s="466"/>
      <c r="AT124" s="467"/>
      <c r="AU124" s="464"/>
      <c r="AV124" s="464"/>
      <c r="AW124" s="464"/>
      <c r="AX124" s="464"/>
      <c r="AY124" s="464"/>
      <c r="AZ124" s="465"/>
      <c r="BA124" s="464"/>
      <c r="BB124" s="158"/>
      <c r="BC124" s="158"/>
      <c r="BD124" s="465"/>
      <c r="BE124" s="158"/>
      <c r="BF124" s="158"/>
      <c r="BG124" s="154"/>
      <c r="BH124" s="59"/>
      <c r="BI124" s="154"/>
      <c r="BJ124" s="154"/>
      <c r="BK124" s="154"/>
      <c r="BL124" s="154"/>
      <c r="BM124" s="154"/>
      <c r="BN124" s="154"/>
      <c r="BO124" s="154"/>
      <c r="BP124" s="154"/>
      <c r="BQ124" s="154"/>
    </row>
    <row r="125" spans="2:73" ht="20.25">
      <c r="AN125" s="158"/>
      <c r="AO125" s="158"/>
      <c r="AP125" s="158"/>
      <c r="AQ125" s="235"/>
      <c r="AR125" s="235"/>
      <c r="AS125" s="466"/>
      <c r="AT125" s="467"/>
      <c r="AU125" s="464"/>
      <c r="AV125" s="464"/>
      <c r="AW125" s="464"/>
      <c r="AX125" s="464"/>
      <c r="AY125" s="464"/>
      <c r="AZ125" s="465"/>
      <c r="BA125" s="464"/>
      <c r="BB125" s="158"/>
      <c r="BC125" s="158"/>
      <c r="BD125" s="465"/>
      <c r="BE125" s="158"/>
      <c r="BF125" s="158"/>
      <c r="BG125" s="154"/>
      <c r="BH125" s="59"/>
      <c r="BI125" s="154"/>
      <c r="BJ125" s="154"/>
      <c r="BK125" s="154"/>
      <c r="BL125" s="154"/>
      <c r="BM125" s="154"/>
      <c r="BN125" s="154"/>
      <c r="BO125" s="154"/>
      <c r="BP125" s="154"/>
      <c r="BQ125" s="154"/>
    </row>
    <row r="126" spans="2:73" ht="26.25">
      <c r="G126" s="232"/>
      <c r="H126" s="154"/>
      <c r="I126" s="154"/>
      <c r="J126" s="154"/>
      <c r="K126" s="154"/>
      <c r="L126" s="154"/>
      <c r="M126" s="154"/>
      <c r="N126" s="154"/>
      <c r="O126" s="154"/>
      <c r="P126" s="154"/>
      <c r="Q126" s="157"/>
      <c r="R126" s="59"/>
      <c r="S126" s="154"/>
      <c r="T126" s="154"/>
      <c r="U126" s="154"/>
      <c r="V126" s="59"/>
      <c r="W126" s="154"/>
      <c r="X126" s="154"/>
      <c r="Y126" s="154"/>
      <c r="Z126" s="59"/>
      <c r="AA126" s="154"/>
      <c r="AB126" s="154"/>
      <c r="AC126" s="154"/>
      <c r="AD126" s="154"/>
      <c r="AE126" s="154"/>
      <c r="AF126" s="154"/>
      <c r="AG126" s="154"/>
      <c r="AH126" s="154"/>
      <c r="AI126" s="154"/>
      <c r="AJ126" s="154"/>
      <c r="AK126" s="154"/>
      <c r="AL126" s="154"/>
      <c r="AM126" s="154"/>
      <c r="AN126" s="158"/>
      <c r="AO126" s="158"/>
      <c r="AP126" s="158"/>
      <c r="AQ126" s="235"/>
      <c r="AR126" s="235"/>
      <c r="AS126" s="466"/>
      <c r="AT126" s="467"/>
      <c r="AU126" s="464"/>
      <c r="AV126" s="464"/>
      <c r="AW126" s="464"/>
      <c r="AX126" s="464"/>
      <c r="AY126" s="464"/>
      <c r="AZ126" s="465"/>
      <c r="BA126" s="464"/>
      <c r="BB126" s="158"/>
      <c r="BC126" s="158"/>
      <c r="BD126" s="465"/>
      <c r="BE126" s="158"/>
      <c r="BF126" s="158"/>
      <c r="BG126" s="154"/>
      <c r="BH126" s="59"/>
      <c r="BI126" s="154"/>
      <c r="BJ126" s="154"/>
      <c r="BK126" s="154"/>
      <c r="BL126" s="154"/>
      <c r="BM126" s="154"/>
      <c r="BN126" s="154"/>
      <c r="BO126" s="154"/>
      <c r="BP126" s="154"/>
      <c r="BQ126" s="154"/>
    </row>
    <row r="127" spans="2:73" ht="20.25">
      <c r="G127" s="233"/>
      <c r="H127" s="154"/>
      <c r="I127" s="154"/>
      <c r="J127" s="154"/>
      <c r="K127" s="154"/>
      <c r="L127" s="154"/>
      <c r="M127" s="154"/>
      <c r="N127" s="154"/>
      <c r="O127" s="154"/>
      <c r="P127" s="154"/>
      <c r="Q127" s="154"/>
      <c r="R127" s="59"/>
      <c r="S127" s="154"/>
      <c r="T127" s="154"/>
      <c r="U127" s="154"/>
      <c r="V127" s="59"/>
      <c r="W127" s="154"/>
      <c r="X127" s="154"/>
      <c r="Y127" s="154"/>
      <c r="Z127" s="59"/>
      <c r="AA127" s="154"/>
      <c r="AB127" s="154"/>
      <c r="AC127" s="154"/>
      <c r="AD127" s="154"/>
      <c r="AE127" s="154"/>
      <c r="AF127" s="154"/>
      <c r="AG127" s="154"/>
      <c r="AH127" s="154"/>
      <c r="AI127" s="154"/>
      <c r="AJ127" s="154"/>
      <c r="AK127" s="154"/>
      <c r="AL127" s="154"/>
      <c r="AM127" s="154"/>
      <c r="AN127" s="158"/>
      <c r="AO127" s="158"/>
      <c r="AP127" s="158"/>
      <c r="AQ127" s="235"/>
      <c r="AR127" s="235"/>
      <c r="AS127" s="466"/>
      <c r="AT127" s="467"/>
      <c r="AU127" s="464"/>
      <c r="AV127" s="464"/>
      <c r="AW127" s="464"/>
      <c r="AX127" s="464"/>
      <c r="AY127" s="464"/>
      <c r="AZ127" s="465"/>
      <c r="BA127" s="464"/>
      <c r="BB127" s="158"/>
      <c r="BC127" s="158"/>
      <c r="BD127" s="465"/>
      <c r="BE127" s="158"/>
      <c r="BF127" s="158"/>
      <c r="BG127" s="154"/>
      <c r="BH127" s="59"/>
      <c r="BI127" s="154"/>
      <c r="BJ127" s="154"/>
      <c r="BK127" s="154"/>
      <c r="BL127" s="154"/>
      <c r="BM127" s="154"/>
      <c r="BN127" s="154"/>
      <c r="BO127" s="154"/>
      <c r="BP127" s="154"/>
      <c r="BQ127" s="154"/>
    </row>
    <row r="128" spans="2:73" ht="20.25">
      <c r="G128" s="233"/>
      <c r="H128" s="154"/>
      <c r="I128" s="158"/>
      <c r="J128" s="464"/>
      <c r="K128" s="464"/>
      <c r="L128" s="464"/>
      <c r="M128" s="464"/>
      <c r="N128" s="464"/>
      <c r="O128" s="464"/>
      <c r="P128" s="464"/>
      <c r="Q128" s="158"/>
      <c r="R128" s="159"/>
      <c r="S128" s="158"/>
      <c r="T128" s="158"/>
      <c r="U128" s="158"/>
      <c r="V128" s="159"/>
      <c r="W128" s="158"/>
      <c r="X128" s="158"/>
      <c r="Y128" s="158"/>
      <c r="Z128" s="159"/>
      <c r="AA128" s="158"/>
      <c r="AB128" s="158"/>
      <c r="AC128" s="158"/>
      <c r="AD128" s="158"/>
      <c r="AE128" s="158"/>
      <c r="AF128" s="158"/>
      <c r="AG128" s="158"/>
      <c r="AH128" s="158"/>
      <c r="AI128" s="158"/>
      <c r="AJ128" s="158"/>
      <c r="AK128" s="158"/>
      <c r="AL128" s="158"/>
      <c r="AM128" s="158"/>
      <c r="AN128" s="158"/>
      <c r="AO128" s="158"/>
      <c r="AP128" s="158"/>
      <c r="AQ128" s="235"/>
      <c r="AR128" s="235"/>
      <c r="AS128" s="466"/>
      <c r="AT128" s="467"/>
      <c r="AU128" s="464"/>
      <c r="AV128" s="464"/>
      <c r="AW128" s="464"/>
      <c r="AX128" s="464"/>
      <c r="AY128" s="464"/>
      <c r="AZ128" s="465"/>
      <c r="BA128" s="464"/>
      <c r="BB128" s="158"/>
      <c r="BC128" s="158"/>
      <c r="BD128" s="465"/>
      <c r="BE128" s="158"/>
      <c r="BF128" s="158"/>
      <c r="BG128" s="154"/>
      <c r="BH128" s="59"/>
      <c r="BI128" s="154"/>
      <c r="BJ128" s="154"/>
      <c r="BK128" s="154"/>
      <c r="BL128" s="154"/>
      <c r="BM128" s="154"/>
      <c r="BN128" s="154"/>
      <c r="BO128" s="154"/>
      <c r="BP128" s="154"/>
      <c r="BQ128" s="154"/>
    </row>
    <row r="129" spans="7:69" ht="20.25">
      <c r="G129" s="233"/>
      <c r="H129" s="154"/>
      <c r="I129" s="158"/>
      <c r="J129" s="158"/>
      <c r="K129" s="158"/>
      <c r="L129" s="158"/>
      <c r="M129" s="158"/>
      <c r="N129" s="158"/>
      <c r="O129" s="158"/>
      <c r="P129" s="158"/>
      <c r="Q129" s="464"/>
      <c r="R129" s="159"/>
      <c r="S129" s="158"/>
      <c r="T129" s="158"/>
      <c r="U129" s="158"/>
      <c r="V129" s="159"/>
      <c r="W129" s="158"/>
      <c r="X129" s="158"/>
      <c r="Y129" s="158"/>
      <c r="Z129" s="159"/>
      <c r="AA129" s="158"/>
      <c r="AB129" s="158"/>
      <c r="AC129" s="158"/>
      <c r="AD129" s="158"/>
      <c r="AE129" s="158"/>
      <c r="AF129" s="158"/>
      <c r="AG129" s="158"/>
      <c r="AH129" s="158"/>
      <c r="AI129" s="158"/>
      <c r="AJ129" s="158"/>
      <c r="AK129" s="158"/>
      <c r="AL129" s="158"/>
      <c r="AM129" s="158"/>
      <c r="AN129" s="158"/>
      <c r="AO129" s="158"/>
      <c r="AP129" s="158"/>
      <c r="AQ129" s="235"/>
      <c r="AR129" s="235"/>
      <c r="AS129" s="466"/>
      <c r="AT129" s="467"/>
      <c r="AU129" s="464"/>
      <c r="AV129" s="464"/>
      <c r="AW129" s="464"/>
      <c r="AX129" s="464"/>
      <c r="AY129" s="464"/>
      <c r="AZ129" s="465"/>
      <c r="BA129" s="464"/>
      <c r="BB129" s="158"/>
      <c r="BC129" s="158"/>
      <c r="BD129" s="465"/>
      <c r="BE129" s="158"/>
      <c r="BF129" s="158"/>
      <c r="BG129" s="154"/>
      <c r="BH129" s="59"/>
      <c r="BI129" s="154"/>
      <c r="BJ129" s="154"/>
      <c r="BK129" s="154"/>
      <c r="BL129" s="154"/>
      <c r="BM129" s="154"/>
      <c r="BN129" s="154"/>
      <c r="BO129" s="154"/>
      <c r="BP129" s="154"/>
      <c r="BQ129" s="154"/>
    </row>
    <row r="130" spans="7:69" ht="20.25">
      <c r="G130" s="233"/>
      <c r="H130" s="154"/>
      <c r="I130" s="465"/>
      <c r="J130" s="464"/>
      <c r="K130" s="464"/>
      <c r="L130" s="464"/>
      <c r="M130" s="464"/>
      <c r="N130" s="464"/>
      <c r="O130" s="464"/>
      <c r="P130" s="464"/>
      <c r="Q130" s="465"/>
      <c r="R130" s="468"/>
      <c r="S130" s="465"/>
      <c r="T130" s="465"/>
      <c r="U130" s="464"/>
      <c r="V130" s="465"/>
      <c r="W130" s="464"/>
      <c r="X130" s="464"/>
      <c r="Y130" s="158"/>
      <c r="Z130" s="159"/>
      <c r="AA130" s="158"/>
      <c r="AB130" s="158"/>
      <c r="AC130" s="158"/>
      <c r="AD130" s="158"/>
      <c r="AE130" s="158"/>
      <c r="AF130" s="158"/>
      <c r="AG130" s="158"/>
      <c r="AH130" s="158"/>
      <c r="AI130" s="158"/>
      <c r="AJ130" s="158"/>
      <c r="AK130" s="158"/>
      <c r="AL130" s="158"/>
      <c r="AM130" s="158"/>
      <c r="AN130" s="158"/>
      <c r="AO130" s="158"/>
      <c r="AP130" s="158"/>
      <c r="AQ130" s="235"/>
      <c r="AR130" s="235"/>
      <c r="AS130" s="235"/>
      <c r="AT130" s="158"/>
      <c r="AU130" s="158"/>
      <c r="AV130" s="158"/>
      <c r="AW130" s="158"/>
      <c r="AX130" s="158"/>
      <c r="AY130" s="158"/>
      <c r="AZ130" s="159"/>
      <c r="BA130" s="158"/>
      <c r="BB130" s="158"/>
      <c r="BC130" s="158"/>
      <c r="BD130" s="159"/>
      <c r="BE130" s="158"/>
      <c r="BF130" s="158"/>
      <c r="BG130" s="154"/>
      <c r="BH130" s="59"/>
      <c r="BI130" s="154"/>
      <c r="BJ130" s="154"/>
      <c r="BK130" s="154"/>
      <c r="BL130" s="154"/>
      <c r="BM130" s="154"/>
      <c r="BN130" s="154"/>
      <c r="BO130" s="154"/>
      <c r="BP130" s="154"/>
      <c r="BQ130" s="154"/>
    </row>
    <row r="131" spans="7:69" ht="20.25">
      <c r="G131" s="233"/>
      <c r="H131" s="154"/>
      <c r="I131" s="465"/>
      <c r="J131" s="464"/>
      <c r="K131" s="464"/>
      <c r="L131" s="464"/>
      <c r="M131" s="464"/>
      <c r="N131" s="464"/>
      <c r="O131" s="464"/>
      <c r="P131" s="464"/>
      <c r="Q131" s="464"/>
      <c r="R131" s="465"/>
      <c r="S131" s="464"/>
      <c r="T131" s="464"/>
      <c r="U131" s="464"/>
      <c r="V131" s="465"/>
      <c r="W131" s="464"/>
      <c r="X131" s="464"/>
      <c r="Y131" s="158"/>
      <c r="Z131" s="159"/>
      <c r="AA131" s="158"/>
      <c r="AB131" s="158"/>
      <c r="AC131" s="158"/>
      <c r="AD131" s="158"/>
      <c r="AE131" s="158"/>
      <c r="AF131" s="158"/>
      <c r="AG131" s="158"/>
      <c r="AH131" s="158"/>
      <c r="AI131" s="158"/>
      <c r="AJ131" s="158"/>
      <c r="AK131" s="158"/>
      <c r="AL131" s="158"/>
      <c r="AM131" s="158"/>
      <c r="AN131" s="158"/>
      <c r="AO131" s="158"/>
      <c r="AP131" s="158"/>
      <c r="AQ131" s="235"/>
      <c r="AR131" s="235"/>
      <c r="AS131" s="235"/>
      <c r="AT131" s="158"/>
      <c r="AU131" s="158"/>
      <c r="AV131" s="158"/>
      <c r="AW131" s="158"/>
      <c r="AX131" s="158"/>
      <c r="AY131" s="158"/>
      <c r="AZ131" s="159"/>
      <c r="BA131" s="158"/>
      <c r="BB131" s="158"/>
      <c r="BC131" s="158"/>
      <c r="BD131" s="159"/>
      <c r="BE131" s="158"/>
      <c r="BF131" s="158"/>
      <c r="BG131" s="154"/>
      <c r="BH131" s="59"/>
      <c r="BI131" s="154"/>
      <c r="BJ131" s="154"/>
      <c r="BK131" s="154"/>
      <c r="BL131" s="154"/>
      <c r="BM131" s="154"/>
      <c r="BN131" s="154"/>
      <c r="BO131" s="154"/>
      <c r="BP131" s="154"/>
      <c r="BQ131" s="154"/>
    </row>
    <row r="132" spans="7:69" ht="17.25" customHeight="1">
      <c r="G132" s="233"/>
      <c r="H132" s="154"/>
      <c r="I132" s="465"/>
      <c r="J132" s="464"/>
      <c r="K132" s="464"/>
      <c r="L132" s="464"/>
      <c r="M132" s="464"/>
      <c r="N132" s="464"/>
      <c r="O132" s="464"/>
      <c r="P132" s="464"/>
      <c r="Q132" s="464"/>
      <c r="R132" s="465"/>
      <c r="S132" s="464"/>
      <c r="T132" s="464"/>
      <c r="U132" s="464"/>
      <c r="V132" s="465"/>
      <c r="W132" s="464"/>
      <c r="X132" s="464"/>
      <c r="Y132" s="158"/>
      <c r="Z132" s="159"/>
      <c r="AA132" s="158"/>
      <c r="AB132" s="158"/>
      <c r="AC132" s="158"/>
      <c r="AD132" s="158"/>
      <c r="AE132" s="158"/>
      <c r="AF132" s="158"/>
      <c r="AG132" s="158"/>
      <c r="AH132" s="158"/>
      <c r="AI132" s="158"/>
      <c r="AJ132" s="158"/>
      <c r="AK132" s="158"/>
      <c r="AL132" s="158"/>
      <c r="AM132" s="158"/>
      <c r="AN132" s="158"/>
      <c r="AO132" s="158"/>
      <c r="AP132" s="158"/>
      <c r="AQ132" s="235"/>
      <c r="AR132" s="235"/>
      <c r="AS132" s="235"/>
      <c r="AT132" s="464"/>
      <c r="AU132" s="464"/>
      <c r="AV132" s="158"/>
      <c r="AW132" s="158"/>
      <c r="AX132" s="158"/>
      <c r="AY132" s="158"/>
      <c r="AZ132" s="159"/>
      <c r="BA132" s="158"/>
      <c r="BB132" s="158"/>
      <c r="BC132" s="158"/>
      <c r="BD132" s="159"/>
      <c r="BE132" s="158"/>
      <c r="BF132" s="158"/>
      <c r="BG132" s="154"/>
      <c r="BH132" s="59"/>
      <c r="BI132" s="154"/>
      <c r="BJ132" s="154"/>
      <c r="BK132" s="154"/>
      <c r="BL132" s="154"/>
      <c r="BM132" s="154"/>
      <c r="BN132" s="154"/>
      <c r="BO132" s="154"/>
      <c r="BP132" s="154"/>
      <c r="BQ132" s="154"/>
    </row>
    <row r="133" spans="7:69" ht="20.25">
      <c r="G133" s="233"/>
      <c r="H133" s="154"/>
      <c r="I133" s="465"/>
      <c r="J133" s="464"/>
      <c r="K133" s="464"/>
      <c r="L133" s="464"/>
      <c r="M133" s="464"/>
      <c r="N133" s="464"/>
      <c r="O133" s="464"/>
      <c r="P133" s="464"/>
      <c r="Q133" s="464"/>
      <c r="R133" s="465"/>
      <c r="S133" s="464"/>
      <c r="T133" s="464"/>
      <c r="U133" s="464"/>
      <c r="V133" s="465"/>
      <c r="W133" s="464"/>
      <c r="X133" s="464"/>
      <c r="Y133" s="158"/>
      <c r="Z133" s="159"/>
      <c r="AA133" s="158"/>
      <c r="AB133" s="158"/>
      <c r="AC133" s="158"/>
      <c r="AD133" s="158"/>
      <c r="AE133" s="158"/>
      <c r="AF133" s="158"/>
      <c r="AG133" s="158"/>
      <c r="AH133" s="158"/>
      <c r="AI133" s="158"/>
      <c r="AJ133" s="158"/>
      <c r="AK133" s="158"/>
      <c r="AL133" s="158"/>
      <c r="AM133" s="158"/>
      <c r="AN133" s="158"/>
      <c r="AO133" s="158"/>
      <c r="AP133" s="158"/>
      <c r="AQ133" s="235"/>
      <c r="AR133" s="235"/>
      <c r="AS133" s="235"/>
      <c r="AT133" s="464"/>
      <c r="AU133" s="464"/>
      <c r="AV133" s="464"/>
      <c r="AW133" s="464"/>
      <c r="AX133" s="464"/>
      <c r="AY133" s="464"/>
      <c r="AZ133" s="465"/>
      <c r="BA133" s="464"/>
      <c r="BB133" s="158"/>
      <c r="BC133" s="158"/>
      <c r="BD133" s="159"/>
      <c r="BE133" s="158"/>
      <c r="BF133" s="158"/>
      <c r="BG133" s="154"/>
      <c r="BH133" s="59"/>
      <c r="BI133" s="154"/>
      <c r="BJ133" s="154"/>
      <c r="BK133" s="154"/>
      <c r="BL133" s="154"/>
      <c r="BM133" s="154"/>
      <c r="BN133" s="154"/>
      <c r="BO133" s="154"/>
      <c r="BP133" s="154"/>
      <c r="BQ133" s="154"/>
    </row>
    <row r="134" spans="7:69" ht="20.25">
      <c r="G134" s="233"/>
      <c r="H134" s="154"/>
      <c r="I134" s="465"/>
      <c r="J134" s="464"/>
      <c r="K134" s="464"/>
      <c r="L134" s="464"/>
      <c r="M134" s="464"/>
      <c r="N134" s="464"/>
      <c r="O134" s="464"/>
      <c r="P134" s="464"/>
      <c r="Q134" s="464"/>
      <c r="R134" s="465"/>
      <c r="S134" s="464"/>
      <c r="T134" s="464"/>
      <c r="U134" s="464"/>
      <c r="V134" s="465"/>
      <c r="W134" s="464"/>
      <c r="X134" s="464"/>
      <c r="Y134" s="158"/>
      <c r="Z134" s="159"/>
      <c r="AA134" s="158"/>
      <c r="AB134" s="158"/>
      <c r="AC134" s="158"/>
      <c r="AD134" s="158"/>
      <c r="AE134" s="158"/>
      <c r="AF134" s="158"/>
      <c r="AG134" s="158"/>
      <c r="AH134" s="158"/>
      <c r="AI134" s="158"/>
      <c r="AJ134" s="158"/>
      <c r="AK134" s="158"/>
      <c r="AL134" s="158"/>
      <c r="AM134" s="158"/>
      <c r="AN134" s="158"/>
      <c r="AO134" s="158"/>
      <c r="AP134" s="158"/>
      <c r="AQ134" s="235"/>
      <c r="AR134" s="235"/>
      <c r="AS134" s="466"/>
      <c r="AT134" s="467"/>
      <c r="AU134" s="464"/>
      <c r="AV134" s="464"/>
      <c r="AW134" s="464"/>
      <c r="AX134" s="464"/>
      <c r="AY134" s="464"/>
      <c r="AZ134" s="465"/>
      <c r="BA134" s="464"/>
      <c r="BB134" s="158"/>
      <c r="BC134" s="158"/>
      <c r="BD134" s="465"/>
      <c r="BE134" s="158"/>
      <c r="BF134" s="158"/>
      <c r="BG134" s="154"/>
      <c r="BH134" s="59"/>
      <c r="BI134" s="154"/>
      <c r="BJ134" s="154"/>
      <c r="BK134" s="154"/>
      <c r="BL134" s="154"/>
      <c r="BM134" s="154"/>
      <c r="BN134" s="154"/>
      <c r="BO134" s="154"/>
      <c r="BP134" s="154"/>
      <c r="BQ134" s="154"/>
    </row>
    <row r="135" spans="7:69" ht="20.25">
      <c r="G135" s="233"/>
      <c r="H135" s="154"/>
      <c r="I135" s="465"/>
      <c r="J135" s="464"/>
      <c r="K135" s="464"/>
      <c r="L135" s="464"/>
      <c r="M135" s="464"/>
      <c r="N135" s="464"/>
      <c r="O135" s="464"/>
      <c r="P135" s="464"/>
      <c r="Q135" s="464"/>
      <c r="R135" s="465"/>
      <c r="S135" s="464"/>
      <c r="T135" s="464"/>
      <c r="U135" s="464"/>
      <c r="V135" s="465"/>
      <c r="W135" s="464"/>
      <c r="X135" s="464"/>
      <c r="Y135" s="158"/>
      <c r="Z135" s="159"/>
      <c r="AA135" s="158"/>
      <c r="AB135" s="158"/>
      <c r="AC135" s="158"/>
      <c r="AD135" s="158"/>
      <c r="AE135" s="158"/>
      <c r="AF135" s="158"/>
      <c r="AG135" s="158"/>
      <c r="AH135" s="158"/>
      <c r="AI135" s="158"/>
      <c r="AJ135" s="158"/>
      <c r="AK135" s="158"/>
      <c r="AL135" s="158"/>
      <c r="AM135" s="158"/>
      <c r="AN135" s="158"/>
      <c r="AO135" s="158"/>
      <c r="AP135" s="158"/>
      <c r="AQ135" s="235"/>
      <c r="AR135" s="235"/>
      <c r="AS135" s="466"/>
      <c r="AT135" s="467"/>
      <c r="AU135" s="464"/>
      <c r="AV135" s="464"/>
      <c r="AW135" s="464"/>
      <c r="AX135" s="464"/>
      <c r="AY135" s="464"/>
      <c r="AZ135" s="465"/>
      <c r="BA135" s="464"/>
      <c r="BB135" s="158"/>
      <c r="BC135" s="158"/>
      <c r="BD135" s="465"/>
      <c r="BE135" s="158"/>
      <c r="BF135" s="158"/>
      <c r="BG135" s="154"/>
      <c r="BH135" s="59"/>
      <c r="BI135" s="154"/>
      <c r="BJ135" s="154"/>
      <c r="BK135" s="154"/>
      <c r="BL135" s="154"/>
      <c r="BM135" s="154"/>
      <c r="BN135" s="154"/>
      <c r="BO135" s="154"/>
      <c r="BP135" s="154"/>
      <c r="BQ135" s="154"/>
    </row>
    <row r="136" spans="7:69" ht="20.25">
      <c r="G136" s="233"/>
      <c r="H136" s="154"/>
      <c r="I136" s="465"/>
      <c r="J136" s="464"/>
      <c r="K136" s="464"/>
      <c r="L136" s="464"/>
      <c r="M136" s="464"/>
      <c r="N136" s="464"/>
      <c r="O136" s="464"/>
      <c r="P136" s="464"/>
      <c r="Q136" s="464"/>
      <c r="R136" s="465"/>
      <c r="S136" s="464"/>
      <c r="T136" s="464"/>
      <c r="U136" s="158"/>
      <c r="V136" s="159"/>
      <c r="W136" s="158"/>
      <c r="X136" s="158"/>
      <c r="Y136" s="158"/>
      <c r="Z136" s="159"/>
      <c r="AA136" s="158"/>
      <c r="AB136" s="158"/>
      <c r="AC136" s="158"/>
      <c r="AD136" s="158"/>
      <c r="AE136" s="158"/>
      <c r="AF136" s="158"/>
      <c r="AG136" s="158"/>
      <c r="AH136" s="158"/>
      <c r="AI136" s="158"/>
      <c r="AJ136" s="158"/>
      <c r="AK136" s="158"/>
      <c r="AL136" s="158"/>
      <c r="AM136" s="158"/>
      <c r="AN136" s="158"/>
      <c r="AO136" s="158"/>
      <c r="AP136" s="158"/>
      <c r="AQ136" s="235"/>
      <c r="AR136" s="235"/>
      <c r="AS136" s="466"/>
      <c r="AT136" s="467"/>
      <c r="AU136" s="464"/>
      <c r="AV136" s="464"/>
      <c r="AW136" s="464"/>
      <c r="AX136" s="464"/>
      <c r="AY136" s="464"/>
      <c r="AZ136" s="465"/>
      <c r="BA136" s="464"/>
      <c r="BB136" s="158"/>
      <c r="BC136" s="158"/>
      <c r="BD136" s="465"/>
      <c r="BE136" s="158"/>
      <c r="BF136" s="158"/>
      <c r="BG136" s="154"/>
      <c r="BH136" s="59"/>
      <c r="BI136" s="154"/>
      <c r="BJ136" s="154"/>
      <c r="BK136" s="154"/>
      <c r="BL136" s="154"/>
      <c r="BM136" s="154"/>
      <c r="BN136" s="154"/>
      <c r="BO136" s="154"/>
      <c r="BP136" s="154"/>
      <c r="BQ136" s="154"/>
    </row>
    <row r="137" spans="7:69" ht="20.25">
      <c r="G137" s="233"/>
      <c r="H137" s="154"/>
      <c r="I137" s="158"/>
      <c r="J137" s="158"/>
      <c r="K137" s="158"/>
      <c r="L137" s="158"/>
      <c r="M137" s="158"/>
      <c r="N137" s="158"/>
      <c r="O137" s="158"/>
      <c r="P137" s="158"/>
      <c r="Q137" s="158"/>
      <c r="R137" s="159"/>
      <c r="S137" s="158"/>
      <c r="T137" s="158"/>
      <c r="U137" s="158"/>
      <c r="V137" s="159"/>
      <c r="W137" s="158"/>
      <c r="X137" s="158"/>
      <c r="Y137" s="158"/>
      <c r="Z137" s="159"/>
      <c r="AA137" s="158"/>
      <c r="AB137" s="158"/>
      <c r="AC137" s="158"/>
      <c r="AD137" s="158"/>
      <c r="AE137" s="158"/>
      <c r="AF137" s="158"/>
      <c r="AG137" s="158"/>
      <c r="AH137" s="158"/>
      <c r="AI137" s="158"/>
      <c r="AJ137" s="158"/>
      <c r="AK137" s="158"/>
      <c r="AL137" s="158"/>
      <c r="AM137" s="158"/>
      <c r="AN137" s="158"/>
      <c r="AO137" s="158"/>
      <c r="AP137" s="158"/>
      <c r="AQ137" s="235"/>
      <c r="AR137" s="235"/>
      <c r="AS137" s="466"/>
      <c r="AT137" s="467"/>
      <c r="AU137" s="464"/>
      <c r="AV137" s="464"/>
      <c r="AW137" s="464"/>
      <c r="AX137" s="464"/>
      <c r="AY137" s="464"/>
      <c r="AZ137" s="465"/>
      <c r="BA137" s="464"/>
      <c r="BB137" s="158"/>
      <c r="BC137" s="158"/>
      <c r="BD137" s="465"/>
      <c r="BE137" s="158"/>
      <c r="BF137" s="158"/>
      <c r="BG137" s="154"/>
      <c r="BH137" s="59"/>
      <c r="BI137" s="154"/>
      <c r="BJ137" s="154"/>
      <c r="BK137" s="154"/>
      <c r="BL137" s="154"/>
      <c r="BM137" s="154"/>
      <c r="BN137" s="154"/>
      <c r="BO137" s="154"/>
      <c r="BP137" s="154"/>
      <c r="BQ137" s="154"/>
    </row>
    <row r="138" spans="7:69" ht="20.25">
      <c r="G138" s="233"/>
      <c r="H138" s="154"/>
      <c r="I138" s="158"/>
      <c r="J138" s="464"/>
      <c r="K138" s="464"/>
      <c r="L138" s="464"/>
      <c r="M138" s="464"/>
      <c r="N138" s="464"/>
      <c r="O138" s="464"/>
      <c r="P138" s="464"/>
      <c r="Q138" s="158"/>
      <c r="R138" s="159"/>
      <c r="S138" s="158"/>
      <c r="T138" s="158"/>
      <c r="U138" s="158"/>
      <c r="V138" s="159"/>
      <c r="W138" s="158"/>
      <c r="X138" s="158"/>
      <c r="Y138" s="158"/>
      <c r="Z138" s="159"/>
      <c r="AA138" s="158"/>
      <c r="AB138" s="158"/>
      <c r="AC138" s="158"/>
      <c r="AD138" s="158"/>
      <c r="AE138" s="158"/>
      <c r="AF138" s="158"/>
      <c r="AG138" s="158"/>
      <c r="AH138" s="158"/>
      <c r="AI138" s="158"/>
      <c r="AJ138" s="158"/>
      <c r="AK138" s="158"/>
      <c r="AL138" s="158"/>
      <c r="AM138" s="158"/>
      <c r="AN138" s="158"/>
      <c r="AO138" s="158"/>
      <c r="AP138" s="158"/>
      <c r="AQ138" s="235"/>
      <c r="AR138" s="235"/>
      <c r="AS138" s="466"/>
      <c r="AT138" s="467"/>
      <c r="AU138" s="464"/>
      <c r="AV138" s="464"/>
      <c r="AW138" s="464"/>
      <c r="AX138" s="464"/>
      <c r="AY138" s="464"/>
      <c r="AZ138" s="465"/>
      <c r="BA138" s="464"/>
      <c r="BB138" s="158"/>
      <c r="BC138" s="158"/>
      <c r="BD138" s="465"/>
      <c r="BE138" s="158"/>
      <c r="BF138" s="158"/>
      <c r="BG138" s="154"/>
      <c r="BH138" s="59"/>
      <c r="BI138" s="154"/>
      <c r="BJ138" s="154"/>
      <c r="BK138" s="154"/>
      <c r="BL138" s="154"/>
      <c r="BM138" s="154"/>
      <c r="BN138" s="154"/>
      <c r="BO138" s="154"/>
      <c r="BP138" s="154"/>
      <c r="BQ138" s="154"/>
    </row>
    <row r="139" spans="7:69" ht="20.25">
      <c r="G139" s="233"/>
      <c r="H139" s="154"/>
      <c r="I139" s="158"/>
      <c r="J139" s="158"/>
      <c r="K139" s="158"/>
      <c r="L139" s="158"/>
      <c r="M139" s="158"/>
      <c r="N139" s="158"/>
      <c r="O139" s="158"/>
      <c r="P139" s="158"/>
      <c r="Q139" s="464"/>
      <c r="R139" s="159"/>
      <c r="S139" s="158"/>
      <c r="T139" s="158"/>
      <c r="U139" s="158"/>
      <c r="V139" s="159"/>
      <c r="W139" s="158"/>
      <c r="X139" s="158"/>
      <c r="Y139" s="158"/>
      <c r="Z139" s="159"/>
      <c r="AA139" s="158"/>
      <c r="AB139" s="158"/>
      <c r="AC139" s="158"/>
      <c r="AD139" s="158"/>
      <c r="AE139" s="158"/>
      <c r="AF139" s="158"/>
      <c r="AG139" s="158"/>
      <c r="AH139" s="158"/>
      <c r="AI139" s="158"/>
      <c r="AJ139" s="158"/>
      <c r="AK139" s="158"/>
      <c r="AL139" s="158"/>
      <c r="AM139" s="158"/>
      <c r="AN139" s="158"/>
      <c r="AO139" s="158"/>
      <c r="AP139" s="158"/>
      <c r="AQ139" s="235"/>
      <c r="AR139" s="235"/>
      <c r="AS139" s="466"/>
      <c r="AT139" s="467"/>
      <c r="AU139" s="464"/>
      <c r="AV139" s="464"/>
      <c r="AW139" s="464"/>
      <c r="AX139" s="464"/>
      <c r="AY139" s="464"/>
      <c r="AZ139" s="465"/>
      <c r="BA139" s="464"/>
      <c r="BB139" s="158"/>
      <c r="BC139" s="158"/>
      <c r="BD139" s="465"/>
      <c r="BE139" s="158"/>
      <c r="BF139" s="158"/>
      <c r="BG139" s="154"/>
      <c r="BH139" s="59"/>
      <c r="BI139" s="154"/>
      <c r="BJ139" s="154"/>
      <c r="BK139" s="154"/>
      <c r="BL139" s="154"/>
      <c r="BM139" s="154"/>
      <c r="BN139" s="154"/>
      <c r="BO139" s="154"/>
      <c r="BP139" s="154"/>
      <c r="BQ139" s="154"/>
    </row>
    <row r="140" spans="7:69" ht="20.25">
      <c r="G140" s="233"/>
      <c r="H140" s="154"/>
      <c r="I140" s="465"/>
      <c r="J140" s="464"/>
      <c r="K140" s="464"/>
      <c r="L140" s="464"/>
      <c r="M140" s="464"/>
      <c r="N140" s="464"/>
      <c r="O140" s="464"/>
      <c r="P140" s="464"/>
      <c r="Q140" s="465"/>
      <c r="R140" s="468"/>
      <c r="S140" s="465"/>
      <c r="T140" s="465"/>
      <c r="U140" s="464"/>
      <c r="V140" s="465"/>
      <c r="W140" s="464"/>
      <c r="X140" s="464"/>
      <c r="Y140" s="158"/>
      <c r="Z140" s="159"/>
      <c r="AA140" s="158"/>
      <c r="AB140" s="158"/>
      <c r="AC140" s="158"/>
      <c r="AD140" s="158"/>
      <c r="AE140" s="158"/>
      <c r="AF140" s="158"/>
      <c r="AG140" s="158"/>
      <c r="AH140" s="158"/>
      <c r="AI140" s="158"/>
      <c r="AJ140" s="158"/>
      <c r="AK140" s="158"/>
      <c r="AL140" s="158"/>
      <c r="AM140" s="158"/>
      <c r="AN140" s="154"/>
      <c r="AO140" s="154"/>
      <c r="AP140" s="154"/>
      <c r="AQ140" s="233"/>
      <c r="AR140" s="233"/>
      <c r="AS140" s="233"/>
      <c r="AT140" s="154"/>
      <c r="AU140" s="154"/>
      <c r="AV140" s="154"/>
      <c r="AW140" s="154"/>
      <c r="AX140" s="154"/>
      <c r="AY140" s="154"/>
      <c r="AZ140" s="59"/>
      <c r="BA140" s="154"/>
      <c r="BB140" s="154"/>
      <c r="BC140" s="154"/>
      <c r="BD140" s="59"/>
      <c r="BE140" s="154"/>
      <c r="BF140" s="154"/>
      <c r="BG140" s="154"/>
      <c r="BH140" s="59"/>
      <c r="BI140" s="154"/>
      <c r="BJ140" s="154"/>
      <c r="BK140" s="154"/>
      <c r="BL140" s="154"/>
      <c r="BM140" s="154"/>
      <c r="BN140" s="154"/>
      <c r="BO140" s="154"/>
      <c r="BP140" s="154"/>
      <c r="BQ140" s="154"/>
    </row>
    <row r="141" spans="7:69" ht="20.25">
      <c r="G141" s="233"/>
      <c r="H141" s="154"/>
      <c r="I141" s="465"/>
      <c r="J141" s="464"/>
      <c r="K141" s="464"/>
      <c r="L141" s="464"/>
      <c r="M141" s="464"/>
      <c r="N141" s="464"/>
      <c r="O141" s="464"/>
      <c r="P141" s="464"/>
      <c r="Q141" s="464"/>
      <c r="R141" s="465"/>
      <c r="S141" s="464"/>
      <c r="T141" s="464"/>
      <c r="U141" s="464"/>
      <c r="V141" s="465"/>
      <c r="W141" s="464"/>
      <c r="X141" s="464"/>
      <c r="Y141" s="158"/>
      <c r="Z141" s="159"/>
      <c r="AA141" s="158"/>
      <c r="AB141" s="158"/>
      <c r="AC141" s="158"/>
      <c r="AD141" s="158"/>
      <c r="AE141" s="158"/>
      <c r="AF141" s="158"/>
      <c r="AG141" s="158"/>
      <c r="AH141" s="158"/>
      <c r="AI141" s="158"/>
      <c r="AJ141" s="158"/>
      <c r="AK141" s="158"/>
      <c r="AL141" s="158"/>
      <c r="AM141" s="158"/>
      <c r="AN141" s="154"/>
      <c r="AO141" s="154"/>
      <c r="AP141" s="154"/>
      <c r="AQ141" s="233"/>
      <c r="AR141" s="233"/>
      <c r="AS141" s="233"/>
      <c r="AT141" s="154"/>
      <c r="AU141" s="154"/>
      <c r="AV141" s="154"/>
      <c r="AW141" s="154"/>
      <c r="AX141" s="154"/>
      <c r="AY141" s="154"/>
      <c r="AZ141" s="59"/>
      <c r="BA141" s="154"/>
      <c r="BB141" s="154"/>
      <c r="BC141" s="154"/>
      <c r="BD141" s="59"/>
      <c r="BE141" s="154"/>
      <c r="BF141" s="154"/>
      <c r="BG141" s="154"/>
      <c r="BH141" s="59"/>
      <c r="BI141" s="154"/>
      <c r="BJ141" s="154"/>
      <c r="BK141" s="154"/>
      <c r="BL141" s="154"/>
      <c r="BM141" s="154"/>
      <c r="BN141" s="154"/>
      <c r="BO141" s="154"/>
      <c r="BP141" s="154"/>
      <c r="BQ141" s="154"/>
    </row>
    <row r="142" spans="7:69" ht="20.25">
      <c r="G142" s="233"/>
      <c r="H142" s="154"/>
      <c r="I142" s="465"/>
      <c r="J142" s="464"/>
      <c r="K142" s="464"/>
      <c r="L142" s="464"/>
      <c r="M142" s="464"/>
      <c r="N142" s="464"/>
      <c r="O142" s="464"/>
      <c r="P142" s="464"/>
      <c r="Q142" s="464"/>
      <c r="R142" s="465"/>
      <c r="S142" s="464"/>
      <c r="T142" s="464"/>
      <c r="U142" s="464"/>
      <c r="V142" s="465"/>
      <c r="W142" s="464"/>
      <c r="X142" s="464"/>
      <c r="Y142" s="158"/>
      <c r="Z142" s="159"/>
      <c r="AA142" s="158"/>
      <c r="AB142" s="158"/>
      <c r="AC142" s="158"/>
      <c r="AD142" s="158"/>
      <c r="AE142" s="158"/>
      <c r="AF142" s="158"/>
      <c r="AG142" s="158"/>
      <c r="AH142" s="158"/>
      <c r="AI142" s="158"/>
      <c r="AJ142" s="158"/>
      <c r="AK142" s="158"/>
      <c r="AL142" s="158"/>
      <c r="AM142" s="158"/>
      <c r="AN142" s="154"/>
      <c r="AO142" s="154"/>
      <c r="AP142" s="154"/>
      <c r="AQ142" s="233"/>
      <c r="AR142" s="233"/>
      <c r="AS142" s="233"/>
      <c r="AT142" s="154"/>
      <c r="AU142" s="154"/>
      <c r="AV142" s="154"/>
      <c r="AW142" s="154"/>
      <c r="AX142" s="154"/>
      <c r="AY142" s="154"/>
      <c r="AZ142" s="59"/>
      <c r="BA142" s="154"/>
      <c r="BB142" s="154"/>
      <c r="BC142" s="154"/>
      <c r="BD142" s="59"/>
      <c r="BE142" s="154"/>
      <c r="BF142" s="154"/>
      <c r="BG142" s="154"/>
      <c r="BH142" s="59"/>
      <c r="BI142" s="154"/>
      <c r="BJ142" s="154"/>
      <c r="BK142" s="154"/>
      <c r="BL142" s="154"/>
      <c r="BM142" s="154"/>
      <c r="BN142" s="154"/>
      <c r="BO142" s="154"/>
      <c r="BP142" s="154"/>
      <c r="BQ142" s="154"/>
    </row>
    <row r="143" spans="7:69" ht="20.25">
      <c r="G143" s="233"/>
      <c r="H143" s="154"/>
      <c r="I143" s="465"/>
      <c r="J143" s="464"/>
      <c r="K143" s="464"/>
      <c r="L143" s="464"/>
      <c r="M143" s="464"/>
      <c r="N143" s="464"/>
      <c r="O143" s="464"/>
      <c r="P143" s="464"/>
      <c r="Q143" s="464"/>
      <c r="R143" s="465"/>
      <c r="S143" s="464"/>
      <c r="T143" s="464"/>
      <c r="U143" s="464"/>
      <c r="V143" s="465"/>
      <c r="W143" s="464"/>
      <c r="X143" s="464"/>
      <c r="Y143" s="158"/>
      <c r="Z143" s="159"/>
      <c r="AA143" s="158"/>
      <c r="AB143" s="158"/>
      <c r="AC143" s="158"/>
      <c r="AD143" s="158"/>
      <c r="AE143" s="158"/>
      <c r="AF143" s="158"/>
      <c r="AG143" s="158"/>
      <c r="AH143" s="158"/>
      <c r="AI143" s="158"/>
      <c r="AJ143" s="158"/>
      <c r="AK143" s="158"/>
      <c r="AL143" s="158"/>
      <c r="AM143" s="158"/>
      <c r="AN143" s="154"/>
      <c r="AO143" s="154"/>
      <c r="AP143" s="154"/>
      <c r="AQ143" s="233"/>
      <c r="AR143" s="233"/>
      <c r="AS143" s="233"/>
      <c r="AT143" s="154"/>
      <c r="AU143" s="154"/>
      <c r="AV143" s="154"/>
      <c r="AW143" s="154"/>
      <c r="AX143" s="154"/>
      <c r="AY143" s="154"/>
      <c r="AZ143" s="59"/>
      <c r="BA143" s="154"/>
      <c r="BB143" s="154"/>
      <c r="BC143" s="154"/>
      <c r="BD143" s="59"/>
      <c r="BE143" s="154"/>
      <c r="BF143" s="154"/>
      <c r="BG143" s="154"/>
      <c r="BH143" s="59"/>
      <c r="BI143" s="154"/>
      <c r="BJ143" s="154"/>
      <c r="BK143" s="154"/>
      <c r="BL143" s="154"/>
      <c r="BM143" s="154"/>
      <c r="BN143" s="154"/>
      <c r="BO143" s="154"/>
      <c r="BP143" s="154"/>
      <c r="BQ143" s="154"/>
    </row>
    <row r="144" spans="7:69" ht="20.25">
      <c r="G144" s="233"/>
      <c r="H144" s="154"/>
      <c r="I144" s="465"/>
      <c r="J144" s="464"/>
      <c r="K144" s="464"/>
      <c r="L144" s="464"/>
      <c r="M144" s="464"/>
      <c r="N144" s="464"/>
      <c r="O144" s="464"/>
      <c r="P144" s="464"/>
      <c r="Q144" s="464"/>
      <c r="R144" s="465"/>
      <c r="S144" s="464"/>
      <c r="T144" s="464"/>
      <c r="U144" s="464"/>
      <c r="V144" s="465"/>
      <c r="W144" s="464"/>
      <c r="X144" s="464"/>
      <c r="Y144" s="158"/>
      <c r="Z144" s="159"/>
      <c r="AA144" s="158"/>
      <c r="AB144" s="158"/>
      <c r="AC144" s="158"/>
      <c r="AD144" s="158"/>
      <c r="AE144" s="158"/>
      <c r="AF144" s="158"/>
      <c r="AG144" s="158"/>
      <c r="AH144" s="158"/>
      <c r="AI144" s="158"/>
      <c r="AJ144" s="158"/>
      <c r="AK144" s="158"/>
      <c r="AL144" s="158"/>
      <c r="AM144" s="158"/>
    </row>
    <row r="145" spans="7:39" ht="20.25">
      <c r="G145" s="233"/>
      <c r="H145" s="154"/>
      <c r="I145" s="465"/>
      <c r="J145" s="464"/>
      <c r="K145" s="464"/>
      <c r="L145" s="464"/>
      <c r="M145" s="464"/>
      <c r="N145" s="464"/>
      <c r="O145" s="464"/>
      <c r="P145" s="464"/>
      <c r="Q145" s="464"/>
      <c r="R145" s="465"/>
      <c r="S145" s="464"/>
      <c r="T145" s="464"/>
      <c r="U145" s="464"/>
      <c r="V145" s="465"/>
      <c r="W145" s="464"/>
      <c r="X145" s="464"/>
      <c r="Y145" s="158"/>
      <c r="Z145" s="159"/>
      <c r="AA145" s="158"/>
      <c r="AB145" s="158"/>
      <c r="AC145" s="158"/>
      <c r="AD145" s="158"/>
      <c r="AE145" s="158"/>
      <c r="AF145" s="158"/>
      <c r="AG145" s="158"/>
      <c r="AH145" s="158"/>
      <c r="AI145" s="158"/>
      <c r="AJ145" s="158"/>
      <c r="AK145" s="158"/>
      <c r="AL145" s="158"/>
      <c r="AM145" s="158"/>
    </row>
    <row r="146" spans="7:39">
      <c r="G146" s="233"/>
      <c r="H146" s="154"/>
      <c r="I146" s="154"/>
      <c r="J146" s="154"/>
      <c r="K146" s="154"/>
      <c r="L146" s="154"/>
      <c r="M146" s="154"/>
      <c r="N146" s="154"/>
      <c r="O146" s="154"/>
      <c r="P146" s="154"/>
      <c r="Q146" s="154"/>
      <c r="R146" s="59"/>
      <c r="S146" s="154"/>
      <c r="T146" s="154"/>
      <c r="U146" s="154"/>
      <c r="V146" s="59"/>
      <c r="W146" s="154"/>
      <c r="X146" s="154"/>
      <c r="Y146" s="154"/>
      <c r="Z146" s="59"/>
      <c r="AA146" s="154"/>
      <c r="AB146" s="154"/>
      <c r="AC146" s="154"/>
      <c r="AD146" s="154"/>
      <c r="AE146" s="154"/>
      <c r="AF146" s="154"/>
      <c r="AG146" s="154"/>
      <c r="AH146" s="154"/>
      <c r="AI146" s="154"/>
      <c r="AJ146" s="154"/>
      <c r="AK146" s="154"/>
      <c r="AL146" s="154"/>
      <c r="AM146" s="154"/>
    </row>
    <row r="147" spans="7:39">
      <c r="G147" s="233"/>
      <c r="H147" s="154"/>
      <c r="I147" s="154"/>
      <c r="J147" s="154"/>
      <c r="K147" s="154"/>
      <c r="L147" s="154"/>
      <c r="M147" s="154"/>
      <c r="N147" s="154"/>
      <c r="O147" s="154"/>
      <c r="P147" s="154"/>
      <c r="Q147" s="154"/>
      <c r="R147" s="59"/>
      <c r="S147" s="154"/>
      <c r="T147" s="154"/>
      <c r="U147" s="154"/>
      <c r="V147" s="59"/>
      <c r="W147" s="154"/>
      <c r="X147" s="154"/>
      <c r="Y147" s="154"/>
      <c r="Z147" s="59"/>
      <c r="AA147" s="154"/>
      <c r="AB147" s="154"/>
      <c r="AC147" s="154"/>
      <c r="AD147" s="154"/>
      <c r="AE147" s="154"/>
      <c r="AF147" s="154"/>
      <c r="AG147" s="154"/>
      <c r="AH147" s="154"/>
      <c r="AI147" s="154"/>
      <c r="AJ147" s="154"/>
      <c r="AK147" s="154"/>
      <c r="AL147" s="154"/>
      <c r="AM147" s="154"/>
    </row>
    <row r="148" spans="7:39">
      <c r="G148" s="233"/>
      <c r="H148" s="154"/>
      <c r="I148" s="154"/>
      <c r="J148" s="154"/>
      <c r="K148" s="154"/>
      <c r="L148" s="154"/>
      <c r="M148" s="154"/>
      <c r="N148" s="154"/>
      <c r="O148" s="154"/>
      <c r="P148" s="154"/>
      <c r="Q148" s="154"/>
      <c r="R148" s="59"/>
      <c r="S148" s="154"/>
      <c r="T148" s="154"/>
      <c r="U148" s="154"/>
      <c r="V148" s="59"/>
      <c r="W148" s="154"/>
      <c r="X148" s="154"/>
      <c r="Y148" s="154"/>
      <c r="Z148" s="59"/>
      <c r="AA148" s="154"/>
      <c r="AB148" s="154"/>
      <c r="AC148" s="154"/>
      <c r="AD148" s="154"/>
      <c r="AE148" s="154"/>
      <c r="AF148" s="154"/>
      <c r="AG148" s="154"/>
      <c r="AH148" s="154"/>
      <c r="AI148" s="154"/>
      <c r="AJ148" s="154"/>
      <c r="AK148" s="154"/>
      <c r="AL148" s="154"/>
      <c r="AM148" s="154"/>
    </row>
    <row r="149" spans="7:39">
      <c r="G149" s="233"/>
      <c r="H149" s="154"/>
      <c r="I149" s="154"/>
      <c r="J149" s="154"/>
      <c r="K149" s="154"/>
      <c r="L149" s="154"/>
      <c r="M149" s="154"/>
      <c r="N149" s="154"/>
      <c r="O149" s="154"/>
      <c r="P149" s="154"/>
      <c r="Q149" s="154"/>
      <c r="R149" s="59"/>
      <c r="S149" s="154"/>
      <c r="T149" s="154"/>
      <c r="U149" s="154"/>
      <c r="V149" s="59"/>
      <c r="W149" s="154"/>
      <c r="X149" s="154"/>
      <c r="Y149" s="154"/>
      <c r="Z149" s="59"/>
      <c r="AA149" s="154"/>
      <c r="AB149" s="154"/>
      <c r="AC149" s="154"/>
      <c r="AD149" s="154"/>
      <c r="AE149" s="154"/>
      <c r="AF149" s="154"/>
      <c r="AG149" s="154"/>
      <c r="AH149" s="154"/>
      <c r="AI149" s="154"/>
      <c r="AJ149" s="154"/>
      <c r="AK149" s="154"/>
      <c r="AL149" s="154"/>
      <c r="AM149" s="154"/>
    </row>
  </sheetData>
  <sheetProtection selectLockedCells="1"/>
  <mergeCells count="20">
    <mergeCell ref="G101:AM101"/>
    <mergeCell ref="AY5:BA5"/>
    <mergeCell ref="AS100:BU100"/>
    <mergeCell ref="AS101:BU101"/>
    <mergeCell ref="BG5:BI5"/>
    <mergeCell ref="Q5:S5"/>
    <mergeCell ref="U5:W5"/>
    <mergeCell ref="Y5:AA5"/>
    <mergeCell ref="BC5:BE5"/>
    <mergeCell ref="G100:AM100"/>
    <mergeCell ref="AS120:BU120"/>
    <mergeCell ref="AS121:BU121"/>
    <mergeCell ref="AY104:BA104"/>
    <mergeCell ref="BC104:BE104"/>
    <mergeCell ref="BG104:BI104"/>
    <mergeCell ref="G120:AM120"/>
    <mergeCell ref="G121:AM121"/>
    <mergeCell ref="Q104:S104"/>
    <mergeCell ref="U104:W104"/>
    <mergeCell ref="Y104:AA104"/>
  </mergeCells>
  <phoneticPr fontId="0" type="noConversion"/>
  <conditionalFormatting sqref="G100">
    <cfRule type="cellIs" dxfId="7" priority="12" stopIfTrue="1" operator="notEqual">
      <formula>""</formula>
    </cfRule>
  </conditionalFormatting>
  <conditionalFormatting sqref="G101">
    <cfRule type="cellIs" dxfId="6" priority="11" stopIfTrue="1" operator="notEqual">
      <formula>""</formula>
    </cfRule>
  </conditionalFormatting>
  <conditionalFormatting sqref="G120">
    <cfRule type="cellIs" dxfId="5" priority="8" stopIfTrue="1" operator="notEqual">
      <formula>""</formula>
    </cfRule>
  </conditionalFormatting>
  <conditionalFormatting sqref="G121">
    <cfRule type="cellIs" dxfId="4" priority="7" stopIfTrue="1" operator="notEqual">
      <formula>""</formula>
    </cfRule>
  </conditionalFormatting>
  <conditionalFormatting sqref="AS100">
    <cfRule type="cellIs" dxfId="3" priority="6" stopIfTrue="1" operator="notEqual">
      <formula>""</formula>
    </cfRule>
  </conditionalFormatting>
  <conditionalFormatting sqref="AS101">
    <cfRule type="cellIs" dxfId="2" priority="5" stopIfTrue="1" operator="notEqual">
      <formula>""</formula>
    </cfRule>
  </conditionalFormatting>
  <conditionalFormatting sqref="AS120">
    <cfRule type="cellIs" dxfId="1" priority="2" stopIfTrue="1" operator="notEqual">
      <formula>""</formula>
    </cfRule>
  </conditionalFormatting>
  <conditionalFormatting sqref="AS121">
    <cfRule type="cellIs" dxfId="0" priority="1" stopIfTrue="1" operator="notEqual">
      <formula>""</formula>
    </cfRule>
  </conditionalFormatting>
  <pageMargins left="0.19685039370078741" right="0.39370078740157483" top="0.39370078740157483" bottom="0.39370078740157483" header="0.51181102362204722" footer="0.51181102362204722"/>
  <pageSetup paperSize="9" scale="56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X40"/>
  <sheetViews>
    <sheetView topLeftCell="A4" workbookViewId="0">
      <selection activeCell="C1" sqref="C1:AN1"/>
    </sheetView>
  </sheetViews>
  <sheetFormatPr defaultRowHeight="12.75"/>
  <cols>
    <col min="1" max="1" width="16.7109375" customWidth="1"/>
    <col min="2" max="2" width="4.28515625" customWidth="1"/>
    <col min="3" max="3" width="0.85546875" customWidth="1"/>
    <col min="4" max="5" width="4.28515625" customWidth="1"/>
    <col min="6" max="6" width="0.85546875" customWidth="1"/>
    <col min="7" max="8" width="4.28515625" customWidth="1"/>
    <col min="9" max="9" width="0.85546875" customWidth="1"/>
    <col min="10" max="11" width="4.28515625" customWidth="1"/>
    <col min="12" max="12" width="0.85546875" customWidth="1"/>
    <col min="13" max="14" width="4.28515625" customWidth="1"/>
    <col min="15" max="15" width="0.85546875" customWidth="1"/>
    <col min="16" max="17" width="4.28515625" customWidth="1"/>
    <col min="18" max="18" width="1.140625" customWidth="1"/>
    <col min="19" max="20" width="4.28515625" customWidth="1"/>
    <col min="21" max="21" width="0.85546875" customWidth="1"/>
    <col min="22" max="23" width="4.28515625" customWidth="1"/>
    <col min="24" max="24" width="0.85546875" customWidth="1"/>
    <col min="25" max="25" width="4.28515625" customWidth="1"/>
    <col min="26" max="26" width="4.7109375" bestFit="1" customWidth="1"/>
    <col min="27" max="27" width="1.7109375" customWidth="1"/>
    <col min="28" max="28" width="4.7109375" bestFit="1" customWidth="1"/>
    <col min="29" max="29" width="4.28515625" customWidth="1"/>
    <col min="30" max="30" width="1.140625" customWidth="1"/>
    <col min="31" max="32" width="4.28515625" customWidth="1"/>
    <col min="33" max="33" width="1.7109375" customWidth="1"/>
    <col min="34" max="35" width="4.28515625" customWidth="1"/>
    <col min="36" max="36" width="1.7109375" customWidth="1"/>
    <col min="37" max="37" width="4.28515625" customWidth="1"/>
    <col min="38" max="38" width="5.7109375" customWidth="1"/>
    <col min="39" max="39" width="0.85546875" customWidth="1"/>
    <col min="40" max="41" width="5.7109375" customWidth="1"/>
    <col min="42" max="42" width="0.85546875" customWidth="1"/>
    <col min="43" max="43" width="5.7109375" customWidth="1"/>
    <col min="44" max="45" width="8.7109375" hidden="1" customWidth="1"/>
    <col min="46" max="46" width="10.7109375" hidden="1" customWidth="1"/>
    <col min="47" max="47" width="12.7109375" hidden="1" customWidth="1"/>
    <col min="48" max="48" width="14" hidden="1" customWidth="1"/>
    <col min="49" max="49" width="12.85546875" hidden="1" customWidth="1"/>
    <col min="50" max="256" width="11.42578125" customWidth="1"/>
  </cols>
  <sheetData>
    <row r="1" spans="1:50" ht="30" customHeight="1">
      <c r="C1" s="558" t="s">
        <v>96</v>
      </c>
      <c r="D1" s="558"/>
      <c r="E1" s="558"/>
      <c r="F1" s="558"/>
      <c r="G1" s="558"/>
      <c r="H1" s="558"/>
      <c r="I1" s="558"/>
      <c r="J1" s="558"/>
      <c r="K1" s="558"/>
      <c r="L1" s="558"/>
      <c r="M1" s="558"/>
      <c r="N1" s="558"/>
      <c r="O1" s="558"/>
      <c r="P1" s="558"/>
      <c r="Q1" s="558"/>
      <c r="R1" s="558"/>
      <c r="S1" s="558"/>
      <c r="T1" s="558"/>
      <c r="U1" s="558"/>
      <c r="V1" s="558"/>
      <c r="W1" s="558"/>
      <c r="X1" s="558"/>
      <c r="Y1" s="558"/>
      <c r="Z1" s="558"/>
      <c r="AA1" s="558"/>
      <c r="AB1" s="558"/>
      <c r="AC1" s="558"/>
      <c r="AD1" s="558"/>
      <c r="AE1" s="558"/>
      <c r="AF1" s="558"/>
      <c r="AG1" s="558"/>
      <c r="AH1" s="558"/>
      <c r="AI1" s="558"/>
      <c r="AJ1" s="558"/>
      <c r="AK1" s="558"/>
      <c r="AL1" s="558"/>
      <c r="AM1" s="558"/>
      <c r="AN1" s="558"/>
      <c r="AO1" s="512"/>
      <c r="AP1" s="512"/>
      <c r="AQ1" s="512"/>
      <c r="AR1" s="512"/>
      <c r="AS1" s="512"/>
      <c r="AT1" s="512"/>
      <c r="AU1" s="512"/>
    </row>
    <row r="2" spans="1:50" ht="8.25" customHeight="1"/>
    <row r="3" spans="1:50" ht="28.5" customHeight="1">
      <c r="C3" s="559" t="s">
        <v>97</v>
      </c>
      <c r="D3" s="559"/>
      <c r="E3" s="559"/>
      <c r="F3" s="559"/>
      <c r="G3" s="559"/>
      <c r="H3" s="559"/>
      <c r="I3" s="559"/>
      <c r="J3" s="559"/>
      <c r="K3" s="559"/>
      <c r="L3" s="559"/>
      <c r="M3" s="559"/>
      <c r="N3" s="559"/>
      <c r="O3" s="559"/>
      <c r="P3" s="559"/>
      <c r="Q3" s="559"/>
      <c r="R3" s="559"/>
      <c r="S3" s="559"/>
      <c r="T3" s="559"/>
      <c r="U3" s="559"/>
      <c r="V3" s="559"/>
      <c r="W3" s="559"/>
      <c r="X3" s="559"/>
      <c r="Y3" s="559"/>
      <c r="Z3" s="559"/>
      <c r="AA3" s="559"/>
      <c r="AB3" s="559"/>
      <c r="AC3" s="559"/>
      <c r="AD3" s="559"/>
      <c r="AE3" s="559"/>
      <c r="AF3" s="559"/>
      <c r="AG3" s="559"/>
      <c r="AH3" s="559"/>
      <c r="AI3" s="559"/>
      <c r="AJ3" s="559"/>
      <c r="AK3" s="559"/>
      <c r="AL3" s="559"/>
      <c r="AM3" s="559"/>
      <c r="AN3" s="559"/>
      <c r="AO3" s="7"/>
      <c r="AP3" s="7"/>
      <c r="AQ3" s="7"/>
      <c r="AR3" s="7"/>
      <c r="AS3" s="7"/>
      <c r="AT3" s="7"/>
      <c r="AU3" s="7"/>
    </row>
    <row r="4" spans="1:50" ht="23.25" customHeight="1">
      <c r="B4" s="8"/>
      <c r="C4" s="8"/>
      <c r="D4" s="560" t="str">
        <f>'Spielplan Sa'!A3</f>
        <v>Großenaspe</v>
      </c>
      <c r="E4" s="560"/>
      <c r="F4" s="560"/>
      <c r="G4" s="560"/>
      <c r="H4" s="560"/>
      <c r="I4" s="560"/>
      <c r="J4" s="560"/>
      <c r="K4" s="560"/>
      <c r="L4" s="560"/>
      <c r="M4" s="560"/>
      <c r="N4" s="560"/>
      <c r="O4" s="8"/>
      <c r="P4" s="8"/>
      <c r="Q4" s="8"/>
      <c r="R4" s="8"/>
      <c r="S4" s="8"/>
      <c r="T4" s="561">
        <f>'Spielplan Sa'!F2</f>
        <v>42273</v>
      </c>
      <c r="U4" s="561"/>
      <c r="V4" s="561"/>
      <c r="W4" s="561"/>
      <c r="X4" s="561"/>
      <c r="Y4" s="561"/>
      <c r="Z4" s="561"/>
      <c r="AA4" s="8" t="s">
        <v>2</v>
      </c>
      <c r="AB4" s="562">
        <f>'Spielplan Sa'!I2</f>
        <v>42274</v>
      </c>
      <c r="AC4" s="562"/>
      <c r="AD4" s="562"/>
      <c r="AE4" s="562"/>
      <c r="AF4" s="562"/>
      <c r="AG4" s="562"/>
      <c r="AH4" s="562"/>
      <c r="AI4" s="562"/>
      <c r="AJ4" s="562"/>
      <c r="AK4" s="562"/>
      <c r="AL4" s="562"/>
      <c r="AM4" s="562"/>
      <c r="AN4" s="562"/>
      <c r="AO4" s="514"/>
      <c r="AP4" s="514"/>
      <c r="AQ4" s="514"/>
      <c r="AR4" s="514"/>
      <c r="AS4" s="514"/>
      <c r="AT4" s="514"/>
      <c r="AU4" s="514"/>
      <c r="AV4" s="8"/>
    </row>
    <row r="5" spans="1:50" ht="18.75" customHeight="1">
      <c r="A5" s="563"/>
      <c r="B5" s="563"/>
      <c r="C5" s="563"/>
      <c r="D5" s="563"/>
      <c r="E5" s="563"/>
      <c r="F5" s="563"/>
      <c r="G5" s="563"/>
      <c r="H5" s="563"/>
      <c r="I5" s="563"/>
      <c r="J5" s="563"/>
      <c r="K5" s="563"/>
      <c r="L5" s="563"/>
      <c r="M5" s="563"/>
      <c r="N5" s="563"/>
      <c r="O5" s="563"/>
      <c r="P5" s="563"/>
      <c r="Q5" s="510"/>
      <c r="R5" s="510"/>
      <c r="S5" s="510"/>
      <c r="T5" s="564"/>
      <c r="U5" s="564"/>
      <c r="V5" s="564"/>
      <c r="W5" s="564"/>
      <c r="X5" s="564"/>
      <c r="Y5" s="564"/>
      <c r="Z5" s="564"/>
      <c r="AA5" s="564"/>
      <c r="AB5" s="564"/>
      <c r="AC5" s="564"/>
      <c r="AD5" s="564"/>
      <c r="AE5" s="564"/>
      <c r="AF5" s="564"/>
      <c r="AG5" s="564"/>
      <c r="AH5" s="564"/>
      <c r="AI5" s="564"/>
      <c r="AJ5" s="564"/>
      <c r="AK5" s="564"/>
      <c r="AL5" s="564"/>
      <c r="AM5" s="564"/>
      <c r="AN5" s="564"/>
      <c r="AO5" s="564"/>
      <c r="AP5" s="564"/>
      <c r="AQ5" s="564"/>
      <c r="AR5" s="564"/>
      <c r="AS5" s="564"/>
      <c r="AT5" s="564"/>
      <c r="AU5" s="564"/>
      <c r="AV5" s="564"/>
    </row>
    <row r="6" spans="1:50" ht="24.75" customHeight="1" thickBot="1">
      <c r="H6" s="581" t="str">
        <f>'Spielplan Sa'!A4</f>
        <v>männlich U16</v>
      </c>
      <c r="I6" s="581"/>
      <c r="J6" s="581"/>
      <c r="K6" s="581"/>
      <c r="L6" s="581"/>
      <c r="M6" s="581"/>
      <c r="N6" s="581"/>
      <c r="O6" s="581"/>
      <c r="P6" s="581"/>
      <c r="Q6" s="581"/>
      <c r="R6" s="581"/>
      <c r="S6" s="581"/>
      <c r="T6" s="573" t="s">
        <v>7</v>
      </c>
      <c r="U6" s="573"/>
      <c r="V6" s="573"/>
      <c r="W6" s="573"/>
      <c r="X6" s="573"/>
      <c r="Y6" s="573"/>
    </row>
    <row r="7" spans="1:50" ht="16.5" customHeight="1" thickTop="1">
      <c r="A7" s="570" t="s">
        <v>65</v>
      </c>
      <c r="B7" s="545" t="str">
        <f>A10</f>
        <v>TV Brettorf</v>
      </c>
      <c r="C7" s="546"/>
      <c r="D7" s="546"/>
      <c r="E7" s="546"/>
      <c r="F7" s="546"/>
      <c r="G7" s="547"/>
      <c r="H7" s="545" t="str">
        <f>A13</f>
        <v>TV Zainen-Maisenbach</v>
      </c>
      <c r="I7" s="546"/>
      <c r="J7" s="546"/>
      <c r="K7" s="546"/>
      <c r="L7" s="546"/>
      <c r="M7" s="547"/>
      <c r="N7" s="545" t="str">
        <f>A16</f>
        <v>Langebrücker BSV</v>
      </c>
      <c r="O7" s="546"/>
      <c r="P7" s="546"/>
      <c r="Q7" s="546"/>
      <c r="R7" s="546"/>
      <c r="S7" s="547"/>
      <c r="T7" s="545" t="str">
        <f>A19</f>
        <v>TuS Wickrath</v>
      </c>
      <c r="U7" s="546"/>
      <c r="V7" s="546"/>
      <c r="W7" s="546"/>
      <c r="X7" s="546"/>
      <c r="Y7" s="547"/>
      <c r="Z7" s="545" t="str">
        <f>A22</f>
        <v>TV Augsburg</v>
      </c>
      <c r="AA7" s="546"/>
      <c r="AB7" s="546"/>
      <c r="AC7" s="546"/>
      <c r="AD7" s="546"/>
      <c r="AE7" s="547"/>
      <c r="AF7" s="545" t="str">
        <f>A25</f>
        <v>TV Wünschmichelbach</v>
      </c>
      <c r="AG7" s="546"/>
      <c r="AH7" s="546"/>
      <c r="AI7" s="546"/>
      <c r="AJ7" s="546"/>
      <c r="AK7" s="547"/>
      <c r="AL7" s="582" t="s">
        <v>98</v>
      </c>
      <c r="AM7" s="583"/>
      <c r="AN7" s="583"/>
      <c r="AO7" s="100"/>
      <c r="AP7" s="101"/>
      <c r="AQ7" s="102"/>
      <c r="AR7" s="62" t="s">
        <v>99</v>
      </c>
      <c r="AS7" s="62" t="s">
        <v>100</v>
      </c>
      <c r="AT7" s="63" t="s">
        <v>101</v>
      </c>
      <c r="AU7" s="62" t="s">
        <v>102</v>
      </c>
      <c r="AV7" s="62" t="s">
        <v>103</v>
      </c>
      <c r="AW7" s="63"/>
      <c r="AX7" s="565" t="s">
        <v>104</v>
      </c>
    </row>
    <row r="8" spans="1:50" ht="16.5" customHeight="1">
      <c r="A8" s="571"/>
      <c r="B8" s="548"/>
      <c r="C8" s="549"/>
      <c r="D8" s="549"/>
      <c r="E8" s="549"/>
      <c r="F8" s="549"/>
      <c r="G8" s="550"/>
      <c r="H8" s="548"/>
      <c r="I8" s="549"/>
      <c r="J8" s="549"/>
      <c r="K8" s="549"/>
      <c r="L8" s="549"/>
      <c r="M8" s="550"/>
      <c r="N8" s="548"/>
      <c r="O8" s="549"/>
      <c r="P8" s="549"/>
      <c r="Q8" s="549"/>
      <c r="R8" s="549"/>
      <c r="S8" s="550"/>
      <c r="T8" s="548"/>
      <c r="U8" s="549"/>
      <c r="V8" s="549"/>
      <c r="W8" s="549"/>
      <c r="X8" s="549"/>
      <c r="Y8" s="550"/>
      <c r="Z8" s="548"/>
      <c r="AA8" s="549"/>
      <c r="AB8" s="549"/>
      <c r="AC8" s="549"/>
      <c r="AD8" s="549"/>
      <c r="AE8" s="550"/>
      <c r="AF8" s="548"/>
      <c r="AG8" s="549"/>
      <c r="AH8" s="549"/>
      <c r="AI8" s="549"/>
      <c r="AJ8" s="549"/>
      <c r="AK8" s="550"/>
      <c r="AL8" s="534" t="s">
        <v>84</v>
      </c>
      <c r="AM8" s="535"/>
      <c r="AN8" s="535"/>
      <c r="AO8" s="28"/>
      <c r="AP8" s="26"/>
      <c r="AQ8" s="29"/>
      <c r="AR8" s="64" t="s">
        <v>105</v>
      </c>
      <c r="AS8" s="64" t="s">
        <v>105</v>
      </c>
      <c r="AT8" s="65" t="s">
        <v>106</v>
      </c>
      <c r="AU8" s="64" t="s">
        <v>106</v>
      </c>
      <c r="AV8" s="64" t="s">
        <v>85</v>
      </c>
      <c r="AW8" s="65" t="s">
        <v>104</v>
      </c>
      <c r="AX8" s="566"/>
    </row>
    <row r="9" spans="1:50" ht="16.5" customHeight="1" thickBot="1">
      <c r="A9" s="572"/>
      <c r="B9" s="548"/>
      <c r="C9" s="549"/>
      <c r="D9" s="549"/>
      <c r="E9" s="549"/>
      <c r="F9" s="549"/>
      <c r="G9" s="550"/>
      <c r="H9" s="548"/>
      <c r="I9" s="549"/>
      <c r="J9" s="549"/>
      <c r="K9" s="549"/>
      <c r="L9" s="549"/>
      <c r="M9" s="550"/>
      <c r="N9" s="548"/>
      <c r="O9" s="549"/>
      <c r="P9" s="549"/>
      <c r="Q9" s="549"/>
      <c r="R9" s="549"/>
      <c r="S9" s="550"/>
      <c r="T9" s="548"/>
      <c r="U9" s="549"/>
      <c r="V9" s="549"/>
      <c r="W9" s="549"/>
      <c r="X9" s="549"/>
      <c r="Y9" s="550"/>
      <c r="Z9" s="548"/>
      <c r="AA9" s="549"/>
      <c r="AB9" s="549"/>
      <c r="AC9" s="549"/>
      <c r="AD9" s="549"/>
      <c r="AE9" s="550"/>
      <c r="AF9" s="548"/>
      <c r="AG9" s="549"/>
      <c r="AH9" s="549"/>
      <c r="AI9" s="549"/>
      <c r="AJ9" s="549"/>
      <c r="AK9" s="550"/>
      <c r="AL9" s="534" t="s">
        <v>107</v>
      </c>
      <c r="AM9" s="535"/>
      <c r="AN9" s="535"/>
      <c r="AO9" s="574" t="s">
        <v>85</v>
      </c>
      <c r="AP9" s="575"/>
      <c r="AQ9" s="576"/>
      <c r="AR9" s="64" t="s">
        <v>108</v>
      </c>
      <c r="AS9" s="64" t="s">
        <v>109</v>
      </c>
      <c r="AT9" s="65" t="s">
        <v>108</v>
      </c>
      <c r="AU9" s="64" t="s">
        <v>109</v>
      </c>
      <c r="AV9" s="64"/>
      <c r="AW9" s="65" t="s">
        <v>110</v>
      </c>
      <c r="AX9" s="566"/>
    </row>
    <row r="10" spans="1:50" ht="16.5" customHeight="1" thickTop="1">
      <c r="A10" s="528" t="str">
        <f>'Spielplan Sa'!D6</f>
        <v>TV Brettorf</v>
      </c>
      <c r="B10" s="556" t="s">
        <v>81</v>
      </c>
      <c r="C10" s="557"/>
      <c r="D10" s="557"/>
      <c r="E10" s="557" t="s">
        <v>98</v>
      </c>
      <c r="F10" s="557"/>
      <c r="G10" s="577"/>
      <c r="H10" s="11">
        <f>'Ergebnisse Sa'!Q16</f>
        <v>11</v>
      </c>
      <c r="I10" s="9" t="s">
        <v>88</v>
      </c>
      <c r="J10" s="96">
        <f>'Ergebnisse Sa'!S16</f>
        <v>5</v>
      </c>
      <c r="K10" s="98">
        <f>H10+H11+H12</f>
        <v>22</v>
      </c>
      <c r="L10" s="9" t="s">
        <v>88</v>
      </c>
      <c r="M10" s="10">
        <f>J10+J11+J12</f>
        <v>12</v>
      </c>
      <c r="N10" s="11">
        <f>'Ergebnisse Sa'!Q18</f>
        <v>11</v>
      </c>
      <c r="O10" s="9" t="s">
        <v>88</v>
      </c>
      <c r="P10" s="96">
        <f>'Ergebnisse Sa'!S18</f>
        <v>6</v>
      </c>
      <c r="Q10" s="98">
        <f>N10+N11+N12</f>
        <v>22</v>
      </c>
      <c r="R10" s="9" t="s">
        <v>88</v>
      </c>
      <c r="S10" s="10">
        <f>P10+P11+P12</f>
        <v>12</v>
      </c>
      <c r="T10" s="11">
        <f>'Ergebnisse Sa'!Q7</f>
        <v>11</v>
      </c>
      <c r="U10" s="9" t="s">
        <v>88</v>
      </c>
      <c r="V10" s="96">
        <f>'Ergebnisse Sa'!S7</f>
        <v>6</v>
      </c>
      <c r="W10" s="98">
        <f>T10+T11+T12</f>
        <v>22</v>
      </c>
      <c r="X10" s="9" t="s">
        <v>88</v>
      </c>
      <c r="Y10" s="10">
        <f>V10+V11+V12</f>
        <v>13</v>
      </c>
      <c r="Z10" s="11">
        <f>'Ergebnisse Sa'!Q10</f>
        <v>11</v>
      </c>
      <c r="AA10" s="9" t="s">
        <v>88</v>
      </c>
      <c r="AB10" s="96">
        <f>'Ergebnisse Sa'!S10</f>
        <v>5</v>
      </c>
      <c r="AC10" s="98">
        <f>Z10+Z11+Z12</f>
        <v>22</v>
      </c>
      <c r="AD10" s="9" t="s">
        <v>88</v>
      </c>
      <c r="AE10" s="10">
        <f>AB10+AB11+AB12</f>
        <v>8</v>
      </c>
      <c r="AF10" s="11">
        <f>'Ergebnisse Sa'!Q13</f>
        <v>9</v>
      </c>
      <c r="AG10" s="9" t="s">
        <v>88</v>
      </c>
      <c r="AH10" s="96">
        <f>'Ergebnisse Sa'!S13</f>
        <v>11</v>
      </c>
      <c r="AI10" s="98">
        <f>AF10+AF11+AF12</f>
        <v>20</v>
      </c>
      <c r="AJ10" s="9" t="s">
        <v>88</v>
      </c>
      <c r="AK10" s="10">
        <f>AH10+AH11+AH12</f>
        <v>14</v>
      </c>
      <c r="AL10" s="12">
        <f>IF(K10="",0,+K10+IF(Q10="",0,+Q10+IF(W10="",0,+W10+IF(AC10="",0,+AC10+IF(AI10="",0,+AI10)))))</f>
        <v>108</v>
      </c>
      <c r="AM10" s="13" t="s">
        <v>88</v>
      </c>
      <c r="AN10" s="27">
        <f>IF(M10="",0,+M10+IF(S10="",0,+S10+IF(Y10="",0,+Y10+IF(AE10="",0,+AE10)+IF(AK10="",0,+AK10))))</f>
        <v>59</v>
      </c>
      <c r="AO10" s="30"/>
      <c r="AP10" s="14"/>
      <c r="AQ10" s="31"/>
      <c r="AR10" s="66">
        <f>AL10</f>
        <v>108</v>
      </c>
      <c r="AS10" s="66">
        <f>(AL10-AN10)*1000</f>
        <v>49000</v>
      </c>
      <c r="AT10" s="66"/>
      <c r="AU10" s="66"/>
      <c r="AV10" s="66"/>
      <c r="AW10" s="66"/>
      <c r="AX10" s="567">
        <f>IF('Ergebnisse Sa'!AK$21+'Ergebnisse Sa'!AM$21=0,"",IF(AW11="","",RANK(AW11,AW$11:AW$26,0)))</f>
        <v>1</v>
      </c>
    </row>
    <row r="11" spans="1:50" ht="16.5" customHeight="1">
      <c r="A11" s="529"/>
      <c r="B11" s="531" t="s">
        <v>82</v>
      </c>
      <c r="C11" s="532"/>
      <c r="D11" s="532"/>
      <c r="E11" s="532" t="s">
        <v>84</v>
      </c>
      <c r="F11" s="532"/>
      <c r="G11" s="533"/>
      <c r="H11" s="15">
        <f>'Ergebnisse Sa'!U16</f>
        <v>11</v>
      </c>
      <c r="I11" s="16" t="s">
        <v>88</v>
      </c>
      <c r="J11" s="52">
        <f>'Ergebnisse Sa'!W16</f>
        <v>7</v>
      </c>
      <c r="K11" s="54">
        <f>'Ergebnisse Sa'!AH16</f>
        <v>2</v>
      </c>
      <c r="L11" s="44" t="s">
        <v>88</v>
      </c>
      <c r="M11" s="46">
        <f>'Ergebnisse Sa'!AJ16</f>
        <v>0</v>
      </c>
      <c r="N11" s="15">
        <f>'Ergebnisse Sa'!U18</f>
        <v>11</v>
      </c>
      <c r="O11" s="16" t="s">
        <v>88</v>
      </c>
      <c r="P11" s="52">
        <f>'Ergebnisse Sa'!W18</f>
        <v>6</v>
      </c>
      <c r="Q11" s="54">
        <f>'Ergebnisse Sa'!AH18</f>
        <v>2</v>
      </c>
      <c r="R11" s="44" t="s">
        <v>88</v>
      </c>
      <c r="S11" s="46">
        <f>'Ergebnisse Sa'!AJ18</f>
        <v>0</v>
      </c>
      <c r="T11" s="15">
        <f>'Ergebnisse Sa'!U7</f>
        <v>11</v>
      </c>
      <c r="U11" s="16" t="s">
        <v>88</v>
      </c>
      <c r="V11" s="52">
        <f>'Ergebnisse Sa'!W7</f>
        <v>7</v>
      </c>
      <c r="W11" s="54">
        <f>'Ergebnisse Sa'!AH7</f>
        <v>2</v>
      </c>
      <c r="X11" s="44" t="s">
        <v>88</v>
      </c>
      <c r="Y11" s="46">
        <f>'Ergebnisse Sa'!AJ7</f>
        <v>0</v>
      </c>
      <c r="Z11" s="15">
        <f>'Ergebnisse Sa'!U10</f>
        <v>11</v>
      </c>
      <c r="AA11" s="16" t="s">
        <v>88</v>
      </c>
      <c r="AB11" s="52">
        <f>'Ergebnisse Sa'!W10</f>
        <v>3</v>
      </c>
      <c r="AC11" s="54">
        <f>'Ergebnisse Sa'!AH10</f>
        <v>2</v>
      </c>
      <c r="AD11" s="44" t="s">
        <v>88</v>
      </c>
      <c r="AE11" s="46">
        <f>'Ergebnisse Sa'!AJ10</f>
        <v>0</v>
      </c>
      <c r="AF11" s="15">
        <f>'Ergebnisse Sa'!U13</f>
        <v>11</v>
      </c>
      <c r="AG11" s="16" t="s">
        <v>88</v>
      </c>
      <c r="AH11" s="52">
        <f>'Ergebnisse Sa'!W13</f>
        <v>3</v>
      </c>
      <c r="AI11" s="54">
        <f>'Ergebnisse Sa'!AH13</f>
        <v>1</v>
      </c>
      <c r="AJ11" s="44" t="s">
        <v>88</v>
      </c>
      <c r="AK11" s="46">
        <f>'Ergebnisse Sa'!AJ13</f>
        <v>1</v>
      </c>
      <c r="AL11" s="42">
        <f>K11+Q11+W11+AC11+AI11</f>
        <v>9</v>
      </c>
      <c r="AM11" s="17" t="s">
        <v>88</v>
      </c>
      <c r="AN11" s="43">
        <f>M11+S11+Y11+AE11+AK11</f>
        <v>1</v>
      </c>
      <c r="AO11" s="48"/>
      <c r="AP11" s="49"/>
      <c r="AQ11" s="50"/>
      <c r="AR11" s="67"/>
      <c r="AS11" s="68"/>
      <c r="AT11" s="68">
        <f>AL11*100000</f>
        <v>900000</v>
      </c>
      <c r="AU11" s="68">
        <f>(AL11-AN11)*1000000</f>
        <v>8000000</v>
      </c>
      <c r="AV11" s="69"/>
      <c r="AW11" s="68">
        <f>AV12+AU11+AT11+AS10+AR10</f>
        <v>98949108</v>
      </c>
      <c r="AX11" s="568"/>
    </row>
    <row r="12" spans="1:50" ht="16.5" customHeight="1" thickBot="1">
      <c r="A12" s="529"/>
      <c r="B12" s="551"/>
      <c r="C12" s="552"/>
      <c r="D12" s="552"/>
      <c r="E12" s="552" t="s">
        <v>85</v>
      </c>
      <c r="F12" s="552"/>
      <c r="G12" s="553"/>
      <c r="H12" s="18"/>
      <c r="I12" s="19"/>
      <c r="J12" s="97"/>
      <c r="K12" s="99">
        <f>'Ergebnisse Sa'!AK16</f>
        <v>2</v>
      </c>
      <c r="L12" s="45" t="s">
        <v>88</v>
      </c>
      <c r="M12" s="47">
        <f>'Ergebnisse Sa'!AM16</f>
        <v>0</v>
      </c>
      <c r="N12" s="18"/>
      <c r="O12" s="19"/>
      <c r="P12" s="97"/>
      <c r="Q12" s="99">
        <f>'Ergebnisse Sa'!AK18</f>
        <v>2</v>
      </c>
      <c r="R12" s="45" t="s">
        <v>88</v>
      </c>
      <c r="S12" s="47">
        <f>'Ergebnisse Sa'!AM18</f>
        <v>0</v>
      </c>
      <c r="T12" s="18"/>
      <c r="U12" s="19"/>
      <c r="V12" s="97"/>
      <c r="W12" s="99">
        <f>'Ergebnisse Sa'!AK7</f>
        <v>2</v>
      </c>
      <c r="X12" s="45" t="s">
        <v>88</v>
      </c>
      <c r="Y12" s="47">
        <f>'Ergebnisse Sa'!AM7</f>
        <v>0</v>
      </c>
      <c r="Z12" s="18"/>
      <c r="AA12" s="19"/>
      <c r="AB12" s="97"/>
      <c r="AC12" s="99">
        <f>'Ergebnisse Sa'!AK10</f>
        <v>2</v>
      </c>
      <c r="AD12" s="45" t="s">
        <v>88</v>
      </c>
      <c r="AE12" s="47">
        <f>'Ergebnisse Sa'!AM10</f>
        <v>0</v>
      </c>
      <c r="AF12" s="18"/>
      <c r="AG12" s="19"/>
      <c r="AH12" s="97"/>
      <c r="AI12" s="99">
        <f>'Ergebnisse Sa'!AK13</f>
        <v>1</v>
      </c>
      <c r="AJ12" s="45" t="s">
        <v>88</v>
      </c>
      <c r="AK12" s="47">
        <f>'Ergebnisse Sa'!AM13</f>
        <v>1</v>
      </c>
      <c r="AL12" s="578">
        <f>AL10-AN10</f>
        <v>49</v>
      </c>
      <c r="AM12" s="579"/>
      <c r="AN12" s="580"/>
      <c r="AO12" s="32">
        <f>K12+Q12+W12+AC12+AI12</f>
        <v>9</v>
      </c>
      <c r="AP12" s="418" t="s">
        <v>88</v>
      </c>
      <c r="AQ12" s="95">
        <f>M12+S12+Y12+AE12+AK12</f>
        <v>1</v>
      </c>
      <c r="AR12" s="70"/>
      <c r="AS12" s="71"/>
      <c r="AT12" s="71"/>
      <c r="AU12" s="71"/>
      <c r="AV12" s="72">
        <f>AO12*10000000</f>
        <v>90000000</v>
      </c>
      <c r="AW12" s="71"/>
      <c r="AX12" s="569"/>
    </row>
    <row r="13" spans="1:50" ht="16.5" customHeight="1" thickTop="1">
      <c r="A13" s="554" t="str">
        <f>'Spielplan Sa'!D7</f>
        <v>TV Zainen-Maisenbach</v>
      </c>
      <c r="B13" s="11">
        <f>J10</f>
        <v>5</v>
      </c>
      <c r="C13" s="9" t="s">
        <v>88</v>
      </c>
      <c r="D13" s="96">
        <f>H10</f>
        <v>11</v>
      </c>
      <c r="E13" s="98">
        <f>M10</f>
        <v>12</v>
      </c>
      <c r="F13" s="9" t="s">
        <v>88</v>
      </c>
      <c r="G13" s="10">
        <f>K10</f>
        <v>22</v>
      </c>
      <c r="H13" s="536"/>
      <c r="I13" s="537"/>
      <c r="J13" s="537"/>
      <c r="K13" s="537"/>
      <c r="L13" s="537"/>
      <c r="M13" s="538"/>
      <c r="N13" s="11">
        <f>'Ergebnisse Sa'!Q20</f>
        <v>11</v>
      </c>
      <c r="O13" s="9" t="s">
        <v>88</v>
      </c>
      <c r="P13" s="96">
        <f>'Ergebnisse Sa'!S20</f>
        <v>9</v>
      </c>
      <c r="Q13" s="98">
        <f>N13+N14+N15</f>
        <v>22</v>
      </c>
      <c r="R13" s="9" t="s">
        <v>88</v>
      </c>
      <c r="S13" s="10">
        <f>P13+P14+P15</f>
        <v>17</v>
      </c>
      <c r="T13" s="11">
        <f>'Ergebnisse Sa'!Q14</f>
        <v>8</v>
      </c>
      <c r="U13" s="9" t="s">
        <v>88</v>
      </c>
      <c r="V13" s="96">
        <f>'Ergebnisse Sa'!S14</f>
        <v>11</v>
      </c>
      <c r="W13" s="98">
        <f>T13+T14+T15</f>
        <v>13</v>
      </c>
      <c r="X13" s="9" t="s">
        <v>88</v>
      </c>
      <c r="Y13" s="10">
        <f>V13+V14+V15</f>
        <v>22</v>
      </c>
      <c r="Z13" s="11">
        <f>'Ergebnisse Sa'!Q8</f>
        <v>8</v>
      </c>
      <c r="AA13" s="9" t="s">
        <v>88</v>
      </c>
      <c r="AB13" s="96">
        <f>'Ergebnisse Sa'!S8</f>
        <v>11</v>
      </c>
      <c r="AC13" s="98">
        <f>Z13+Z14+Z15</f>
        <v>14</v>
      </c>
      <c r="AD13" s="9" t="s">
        <v>88</v>
      </c>
      <c r="AE13" s="10">
        <f>AB13+AB14+AB15</f>
        <v>22</v>
      </c>
      <c r="AF13" s="11">
        <f>'Ergebnisse Sa'!Q11</f>
        <v>8</v>
      </c>
      <c r="AG13" s="9" t="s">
        <v>88</v>
      </c>
      <c r="AH13" s="96">
        <f>'Ergebnisse Sa'!S11</f>
        <v>11</v>
      </c>
      <c r="AI13" s="98">
        <f>AF13+AF14+AF15</f>
        <v>14</v>
      </c>
      <c r="AJ13" s="9" t="s">
        <v>88</v>
      </c>
      <c r="AK13" s="10">
        <f>AH13+AH14+AH15</f>
        <v>22</v>
      </c>
      <c r="AL13" s="27">
        <f>IF(E13="",0,+E13+IF(Q13="",0,+Q13+IF(W13="",0,+W13+IF(AC13="",0,+AC13)+IF(AI13="",0,+AI13))))</f>
        <v>75</v>
      </c>
      <c r="AM13" s="21" t="s">
        <v>88</v>
      </c>
      <c r="AN13" s="27">
        <f>IF(G13="",0,+G13+IF(S13="",0,+S13+IF(Y13="",0,+Y13+IF(AE13="",0,+AE13)+IF(AK13="",0,+AK13))))</f>
        <v>105</v>
      </c>
      <c r="AO13" s="30"/>
      <c r="AP13" s="14"/>
      <c r="AQ13" s="31"/>
      <c r="AR13" s="66">
        <f>AL13</f>
        <v>75</v>
      </c>
      <c r="AS13" s="66">
        <f>(AL13-AN13)*1000</f>
        <v>-30000</v>
      </c>
      <c r="AT13" s="66"/>
      <c r="AU13" s="66"/>
      <c r="AV13" s="66"/>
      <c r="AW13" s="66"/>
      <c r="AX13" s="567">
        <f>IF('Ergebnisse Sa'!AK$21+'Ergebnisse Sa'!AM$21=0,"",IF(AW14="","",RANK(AW14,AW$11:AW$26,0)))</f>
        <v>6</v>
      </c>
    </row>
    <row r="14" spans="1:50" ht="16.5" customHeight="1">
      <c r="A14" s="548"/>
      <c r="B14" s="15">
        <f>J11</f>
        <v>7</v>
      </c>
      <c r="C14" s="16" t="s">
        <v>88</v>
      </c>
      <c r="D14" s="52">
        <f>H11</f>
        <v>11</v>
      </c>
      <c r="E14" s="54">
        <f>M11</f>
        <v>0</v>
      </c>
      <c r="F14" s="44" t="s">
        <v>88</v>
      </c>
      <c r="G14" s="46">
        <f>K11</f>
        <v>2</v>
      </c>
      <c r="H14" s="539"/>
      <c r="I14" s="540"/>
      <c r="J14" s="540"/>
      <c r="K14" s="540"/>
      <c r="L14" s="540"/>
      <c r="M14" s="541"/>
      <c r="N14" s="15">
        <f>'Ergebnisse Sa'!U20</f>
        <v>11</v>
      </c>
      <c r="O14" s="16" t="s">
        <v>88</v>
      </c>
      <c r="P14" s="52">
        <f>'Ergebnisse Sa'!W20</f>
        <v>8</v>
      </c>
      <c r="Q14" s="54">
        <f>'Ergebnisse Sa'!AH20</f>
        <v>2</v>
      </c>
      <c r="R14" s="44" t="s">
        <v>88</v>
      </c>
      <c r="S14" s="46">
        <f>'Ergebnisse Sa'!AJ20</f>
        <v>0</v>
      </c>
      <c r="T14" s="15">
        <f>'Ergebnisse Sa'!U14</f>
        <v>5</v>
      </c>
      <c r="U14" s="16" t="s">
        <v>88</v>
      </c>
      <c r="V14" s="52">
        <f>'Ergebnisse Sa'!W14</f>
        <v>11</v>
      </c>
      <c r="W14" s="54">
        <f>'Ergebnisse Sa'!AH14</f>
        <v>0</v>
      </c>
      <c r="X14" s="44" t="s">
        <v>88</v>
      </c>
      <c r="Y14" s="46">
        <f>'Ergebnisse Sa'!AJ14</f>
        <v>2</v>
      </c>
      <c r="Z14" s="15">
        <f>'Ergebnisse Sa'!U8</f>
        <v>6</v>
      </c>
      <c r="AA14" s="16" t="s">
        <v>88</v>
      </c>
      <c r="AB14" s="52">
        <f>'Ergebnisse Sa'!W8</f>
        <v>11</v>
      </c>
      <c r="AC14" s="54">
        <f>'Ergebnisse Sa'!AH8</f>
        <v>0</v>
      </c>
      <c r="AD14" s="44" t="s">
        <v>88</v>
      </c>
      <c r="AE14" s="46">
        <f>'Ergebnisse Sa'!AJ8</f>
        <v>2</v>
      </c>
      <c r="AF14" s="15">
        <f>'Ergebnisse Sa'!U11</f>
        <v>6</v>
      </c>
      <c r="AG14" s="16" t="s">
        <v>88</v>
      </c>
      <c r="AH14" s="52">
        <f>'Ergebnisse Sa'!W11</f>
        <v>11</v>
      </c>
      <c r="AI14" s="54">
        <f>'Ergebnisse Sa'!AH11</f>
        <v>0</v>
      </c>
      <c r="AJ14" s="44" t="s">
        <v>88</v>
      </c>
      <c r="AK14" s="46">
        <f>'Ergebnisse Sa'!AJ11</f>
        <v>2</v>
      </c>
      <c r="AL14" s="43">
        <f>E14+Q14+W14+AC14+AI14</f>
        <v>2</v>
      </c>
      <c r="AM14" s="22" t="s">
        <v>88</v>
      </c>
      <c r="AN14" s="43">
        <f>G14+S14+Y14+AE14+AK14</f>
        <v>8</v>
      </c>
      <c r="AO14" s="48"/>
      <c r="AP14" s="49"/>
      <c r="AQ14" s="50"/>
      <c r="AR14" s="67"/>
      <c r="AS14" s="68"/>
      <c r="AT14" s="68">
        <f>AL14*100000</f>
        <v>200000</v>
      </c>
      <c r="AU14" s="68">
        <f>(AL14-AN14)*1000000</f>
        <v>-6000000</v>
      </c>
      <c r="AV14" s="69"/>
      <c r="AW14" s="68">
        <f>AV15+AU14+AT14+AS13+AR13</f>
        <v>14170075</v>
      </c>
      <c r="AX14" s="568"/>
    </row>
    <row r="15" spans="1:50" ht="16.5" customHeight="1" thickBot="1">
      <c r="A15" s="555"/>
      <c r="B15" s="18"/>
      <c r="C15" s="19"/>
      <c r="D15" s="97"/>
      <c r="E15" s="99">
        <f>M12</f>
        <v>0</v>
      </c>
      <c r="F15" s="45" t="s">
        <v>88</v>
      </c>
      <c r="G15" s="47">
        <f>K12</f>
        <v>2</v>
      </c>
      <c r="H15" s="542"/>
      <c r="I15" s="543"/>
      <c r="J15" s="543"/>
      <c r="K15" s="543"/>
      <c r="L15" s="543"/>
      <c r="M15" s="544"/>
      <c r="N15" s="18"/>
      <c r="O15" s="19"/>
      <c r="P15" s="97"/>
      <c r="Q15" s="99">
        <f>'Ergebnisse Sa'!AK20</f>
        <v>2</v>
      </c>
      <c r="R15" s="45" t="s">
        <v>88</v>
      </c>
      <c r="S15" s="47">
        <f>'Ergebnisse Sa'!AM20</f>
        <v>0</v>
      </c>
      <c r="T15" s="18"/>
      <c r="U15" s="19"/>
      <c r="V15" s="97"/>
      <c r="W15" s="99">
        <f>'Ergebnisse Sa'!AK14</f>
        <v>0</v>
      </c>
      <c r="X15" s="45" t="s">
        <v>88</v>
      </c>
      <c r="Y15" s="47">
        <f>'Ergebnisse Sa'!AM14</f>
        <v>2</v>
      </c>
      <c r="Z15" s="18"/>
      <c r="AA15" s="19"/>
      <c r="AB15" s="97"/>
      <c r="AC15" s="99">
        <f>'Ergebnisse Sa'!AK8</f>
        <v>0</v>
      </c>
      <c r="AD15" s="45" t="s">
        <v>88</v>
      </c>
      <c r="AE15" s="47">
        <f>'Ergebnisse Sa'!AM8</f>
        <v>2</v>
      </c>
      <c r="AF15" s="18"/>
      <c r="AG15" s="19"/>
      <c r="AH15" s="97"/>
      <c r="AI15" s="99">
        <f>'Ergebnisse Sa'!AK11</f>
        <v>0</v>
      </c>
      <c r="AJ15" s="45" t="s">
        <v>88</v>
      </c>
      <c r="AK15" s="47">
        <f>'Ergebnisse Sa'!AM11</f>
        <v>2</v>
      </c>
      <c r="AL15" s="578">
        <f>AL13-AN13</f>
        <v>-30</v>
      </c>
      <c r="AM15" s="579"/>
      <c r="AN15" s="580"/>
      <c r="AO15" s="32">
        <f>E15+Q15+W15+AC15+AI15</f>
        <v>2</v>
      </c>
      <c r="AP15" s="418" t="s">
        <v>88</v>
      </c>
      <c r="AQ15" s="95">
        <f>G15+S15+Y15+AE15+AK15</f>
        <v>8</v>
      </c>
      <c r="AR15" s="70"/>
      <c r="AS15" s="71"/>
      <c r="AT15" s="71"/>
      <c r="AU15" s="71"/>
      <c r="AV15" s="72">
        <f>AO15*10000000</f>
        <v>20000000</v>
      </c>
      <c r="AW15" s="71"/>
      <c r="AX15" s="569"/>
    </row>
    <row r="16" spans="1:50" ht="16.5" customHeight="1" thickTop="1">
      <c r="A16" s="529" t="str">
        <f>'Spielplan Sa'!D8</f>
        <v>Langebrücker BSV</v>
      </c>
      <c r="B16" s="11">
        <f>P10</f>
        <v>6</v>
      </c>
      <c r="C16" s="9" t="s">
        <v>88</v>
      </c>
      <c r="D16" s="96">
        <f>N10</f>
        <v>11</v>
      </c>
      <c r="E16" s="98">
        <f>S10</f>
        <v>12</v>
      </c>
      <c r="F16" s="9" t="s">
        <v>88</v>
      </c>
      <c r="G16" s="10">
        <f>Q10</f>
        <v>22</v>
      </c>
      <c r="H16" s="11">
        <f>P13</f>
        <v>9</v>
      </c>
      <c r="I16" s="9" t="s">
        <v>88</v>
      </c>
      <c r="J16" s="96">
        <f>N13</f>
        <v>11</v>
      </c>
      <c r="K16" s="98">
        <f>S13</f>
        <v>17</v>
      </c>
      <c r="L16" s="9" t="s">
        <v>88</v>
      </c>
      <c r="M16" s="10">
        <f>Q13</f>
        <v>22</v>
      </c>
      <c r="N16" s="536"/>
      <c r="O16" s="537"/>
      <c r="P16" s="537"/>
      <c r="Q16" s="537"/>
      <c r="R16" s="537"/>
      <c r="S16" s="538"/>
      <c r="T16" s="11">
        <f>'Ergebnisse Sa'!Q12</f>
        <v>7</v>
      </c>
      <c r="U16" s="9" t="s">
        <v>88</v>
      </c>
      <c r="V16" s="96">
        <f>'Ergebnisse Sa'!S12</f>
        <v>11</v>
      </c>
      <c r="W16" s="98">
        <f>T16+T17+T18</f>
        <v>15</v>
      </c>
      <c r="X16" s="9" t="s">
        <v>88</v>
      </c>
      <c r="Y16" s="10">
        <f>V16+V17+V18</f>
        <v>22</v>
      </c>
      <c r="Z16" s="11">
        <f>'Ergebnisse Sa'!Q15</f>
        <v>15</v>
      </c>
      <c r="AA16" s="9" t="s">
        <v>88</v>
      </c>
      <c r="AB16" s="96">
        <f>'Ergebnisse Sa'!S15</f>
        <v>14</v>
      </c>
      <c r="AC16" s="98">
        <f>Z16+Z17+Z18</f>
        <v>27</v>
      </c>
      <c r="AD16" s="9" t="s">
        <v>88</v>
      </c>
      <c r="AE16" s="10">
        <f>AB16+AB17+AB18</f>
        <v>24</v>
      </c>
      <c r="AF16" s="11">
        <f>'Ergebnisse Sa'!Q9</f>
        <v>9</v>
      </c>
      <c r="AG16" s="9" t="s">
        <v>88</v>
      </c>
      <c r="AH16" s="96">
        <f>'Ergebnisse Sa'!S9</f>
        <v>11</v>
      </c>
      <c r="AI16" s="98">
        <f>AF16+AF17+AF18</f>
        <v>20</v>
      </c>
      <c r="AJ16" s="9" t="s">
        <v>88</v>
      </c>
      <c r="AK16" s="10">
        <f>AH16+AH17+AH18</f>
        <v>20</v>
      </c>
      <c r="AL16" s="12">
        <f>IF(E16="",0,+E16+IF(K16="",0,+K16+IF(W16="",0,+W16+IF(AC16="",0,+AC16)+IF(AI16="",0,+AI16))))</f>
        <v>91</v>
      </c>
      <c r="AM16" s="21" t="s">
        <v>88</v>
      </c>
      <c r="AN16" s="27">
        <f>IF(G16="",0,+G16+IF(M16="",0,+M16+IF(Y16="",0,+Y16+IF(AE16="",0,+AE16)+IF(AK16="",0,+AK16))))</f>
        <v>110</v>
      </c>
      <c r="AO16" s="30"/>
      <c r="AP16" s="14"/>
      <c r="AQ16" s="31"/>
      <c r="AR16" s="66">
        <f>AL16</f>
        <v>91</v>
      </c>
      <c r="AS16" s="66">
        <f>(AL16-AN16)*1000</f>
        <v>-19000</v>
      </c>
      <c r="AT16" s="66"/>
      <c r="AU16" s="66"/>
      <c r="AV16" s="66"/>
      <c r="AW16" s="66"/>
      <c r="AX16" s="567">
        <f>IF('Ergebnisse Sa'!AK$21+'Ergebnisse Sa'!AM$21=0,"",IF(AW17="","",RANK(AW17,AW$11:AW$26,0)))</f>
        <v>4</v>
      </c>
    </row>
    <row r="17" spans="1:50" ht="16.5" customHeight="1">
      <c r="A17" s="529"/>
      <c r="B17" s="15">
        <f>P11</f>
        <v>6</v>
      </c>
      <c r="C17" s="16" t="s">
        <v>88</v>
      </c>
      <c r="D17" s="52">
        <f>N11</f>
        <v>11</v>
      </c>
      <c r="E17" s="54">
        <f>S11</f>
        <v>0</v>
      </c>
      <c r="F17" s="44" t="s">
        <v>88</v>
      </c>
      <c r="G17" s="46">
        <f>Q11</f>
        <v>2</v>
      </c>
      <c r="H17" s="15">
        <f>P14</f>
        <v>8</v>
      </c>
      <c r="I17" s="16" t="s">
        <v>88</v>
      </c>
      <c r="J17" s="52">
        <f>N14</f>
        <v>11</v>
      </c>
      <c r="K17" s="54">
        <f>S14</f>
        <v>0</v>
      </c>
      <c r="L17" s="44" t="s">
        <v>88</v>
      </c>
      <c r="M17" s="46">
        <f>Q14</f>
        <v>2</v>
      </c>
      <c r="N17" s="539"/>
      <c r="O17" s="540"/>
      <c r="P17" s="540"/>
      <c r="Q17" s="540"/>
      <c r="R17" s="540"/>
      <c r="S17" s="541"/>
      <c r="T17" s="15">
        <f>'Ergebnisse Sa'!U12</f>
        <v>8</v>
      </c>
      <c r="U17" s="16" t="s">
        <v>88</v>
      </c>
      <c r="V17" s="52">
        <f>'Ergebnisse Sa'!W12</f>
        <v>11</v>
      </c>
      <c r="W17" s="54">
        <f>'Ergebnisse Sa'!AH12</f>
        <v>0</v>
      </c>
      <c r="X17" s="44" t="s">
        <v>88</v>
      </c>
      <c r="Y17" s="46">
        <f>'Ergebnisse Sa'!AJ12</f>
        <v>2</v>
      </c>
      <c r="Z17" s="15">
        <f>'Ergebnisse Sa'!U15</f>
        <v>12</v>
      </c>
      <c r="AA17" s="16" t="s">
        <v>88</v>
      </c>
      <c r="AB17" s="52">
        <f>'Ergebnisse Sa'!W15</f>
        <v>10</v>
      </c>
      <c r="AC17" s="54">
        <f>'Ergebnisse Sa'!AH15</f>
        <v>2</v>
      </c>
      <c r="AD17" s="44" t="s">
        <v>88</v>
      </c>
      <c r="AE17" s="46">
        <f>'Ergebnisse Sa'!AJ15</f>
        <v>0</v>
      </c>
      <c r="AF17" s="15">
        <f>'Ergebnisse Sa'!U9</f>
        <v>11</v>
      </c>
      <c r="AG17" s="16" t="s">
        <v>88</v>
      </c>
      <c r="AH17" s="52">
        <f>'Ergebnisse Sa'!W9</f>
        <v>9</v>
      </c>
      <c r="AI17" s="54">
        <f>'Ergebnisse Sa'!AH9</f>
        <v>1</v>
      </c>
      <c r="AJ17" s="44" t="s">
        <v>88</v>
      </c>
      <c r="AK17" s="46">
        <f>'Ergebnisse Sa'!AJ9</f>
        <v>1</v>
      </c>
      <c r="AL17" s="42">
        <f>E17+K17+W17+AC17+AI17</f>
        <v>3</v>
      </c>
      <c r="AM17" s="22" t="s">
        <v>88</v>
      </c>
      <c r="AN17" s="43">
        <f>G17+M17+Y17+AE17+AK17</f>
        <v>7</v>
      </c>
      <c r="AO17" s="48"/>
      <c r="AP17" s="49"/>
      <c r="AQ17" s="50"/>
      <c r="AR17" s="67"/>
      <c r="AS17" s="68"/>
      <c r="AT17" s="68">
        <f>AL17*100000</f>
        <v>300000</v>
      </c>
      <c r="AU17" s="68">
        <f>(AL17-AN17)*1000000</f>
        <v>-4000000</v>
      </c>
      <c r="AV17" s="69"/>
      <c r="AW17" s="68">
        <f>AV18+AU17+AT17+AS16+AR16</f>
        <v>26281091</v>
      </c>
      <c r="AX17" s="568"/>
    </row>
    <row r="18" spans="1:50" ht="16.5" customHeight="1" thickBot="1">
      <c r="A18" s="530"/>
      <c r="B18" s="18"/>
      <c r="C18" s="19"/>
      <c r="D18" s="97"/>
      <c r="E18" s="99">
        <f>S12</f>
        <v>0</v>
      </c>
      <c r="F18" s="45" t="s">
        <v>88</v>
      </c>
      <c r="G18" s="47">
        <f>Q12</f>
        <v>2</v>
      </c>
      <c r="H18" s="18"/>
      <c r="I18" s="19"/>
      <c r="J18" s="97"/>
      <c r="K18" s="99">
        <f>S15</f>
        <v>0</v>
      </c>
      <c r="L18" s="45" t="s">
        <v>88</v>
      </c>
      <c r="M18" s="47">
        <f>Q15</f>
        <v>2</v>
      </c>
      <c r="N18" s="542"/>
      <c r="O18" s="543"/>
      <c r="P18" s="543"/>
      <c r="Q18" s="543"/>
      <c r="R18" s="543"/>
      <c r="S18" s="544"/>
      <c r="T18" s="18"/>
      <c r="U18" s="19"/>
      <c r="V18" s="97"/>
      <c r="W18" s="99">
        <f>'Ergebnisse Sa'!AK12</f>
        <v>0</v>
      </c>
      <c r="X18" s="45" t="s">
        <v>88</v>
      </c>
      <c r="Y18" s="47">
        <f>'Ergebnisse Sa'!AM12</f>
        <v>2</v>
      </c>
      <c r="Z18" s="18"/>
      <c r="AA18" s="19"/>
      <c r="AB18" s="97"/>
      <c r="AC18" s="99">
        <f>'Ergebnisse Sa'!AK15</f>
        <v>2</v>
      </c>
      <c r="AD18" s="45" t="s">
        <v>88</v>
      </c>
      <c r="AE18" s="47">
        <f>'Ergebnisse Sa'!AM15</f>
        <v>0</v>
      </c>
      <c r="AF18" s="18"/>
      <c r="AG18" s="19"/>
      <c r="AH18" s="97"/>
      <c r="AI18" s="99">
        <f>'Ergebnisse Sa'!AK9</f>
        <v>1</v>
      </c>
      <c r="AJ18" s="45" t="s">
        <v>88</v>
      </c>
      <c r="AK18" s="47">
        <f>'Ergebnisse Sa'!AM9</f>
        <v>1</v>
      </c>
      <c r="AL18" s="578">
        <f>AL16-AN16</f>
        <v>-19</v>
      </c>
      <c r="AM18" s="579"/>
      <c r="AN18" s="580"/>
      <c r="AO18" s="32">
        <f>E18+K18+W18+AC18+AI18</f>
        <v>3</v>
      </c>
      <c r="AP18" s="418" t="s">
        <v>88</v>
      </c>
      <c r="AQ18" s="95">
        <f>G18+M18+Y18+AE18+AK18</f>
        <v>7</v>
      </c>
      <c r="AR18" s="70"/>
      <c r="AS18" s="71"/>
      <c r="AT18" s="71"/>
      <c r="AU18" s="71"/>
      <c r="AV18" s="72">
        <f>AO18*10000000</f>
        <v>30000000</v>
      </c>
      <c r="AW18" s="71"/>
      <c r="AX18" s="569"/>
    </row>
    <row r="19" spans="1:50" ht="16.5" customHeight="1" thickTop="1">
      <c r="A19" s="528" t="str">
        <f>'Spielplan Sa'!D9</f>
        <v>TuS Wickrath</v>
      </c>
      <c r="B19" s="11">
        <f>V10</f>
        <v>6</v>
      </c>
      <c r="C19" s="9" t="s">
        <v>88</v>
      </c>
      <c r="D19" s="96">
        <f>T10</f>
        <v>11</v>
      </c>
      <c r="E19" s="98">
        <f>Y10</f>
        <v>13</v>
      </c>
      <c r="F19" s="9" t="s">
        <v>88</v>
      </c>
      <c r="G19" s="10">
        <f>W10</f>
        <v>22</v>
      </c>
      <c r="H19" s="11">
        <f>V13</f>
        <v>11</v>
      </c>
      <c r="I19" s="9" t="s">
        <v>88</v>
      </c>
      <c r="J19" s="96">
        <f>T13</f>
        <v>8</v>
      </c>
      <c r="K19" s="98">
        <f>Y13</f>
        <v>22</v>
      </c>
      <c r="L19" s="9" t="s">
        <v>88</v>
      </c>
      <c r="M19" s="10">
        <f>W13</f>
        <v>13</v>
      </c>
      <c r="N19" s="11">
        <f>V16</f>
        <v>11</v>
      </c>
      <c r="O19" s="9" t="s">
        <v>88</v>
      </c>
      <c r="P19" s="96">
        <f>T16</f>
        <v>7</v>
      </c>
      <c r="Q19" s="98">
        <f>Y16</f>
        <v>22</v>
      </c>
      <c r="R19" s="9" t="s">
        <v>88</v>
      </c>
      <c r="S19" s="10">
        <f>W16</f>
        <v>15</v>
      </c>
      <c r="T19" s="536"/>
      <c r="U19" s="537"/>
      <c r="V19" s="537"/>
      <c r="W19" s="537"/>
      <c r="X19" s="537"/>
      <c r="Y19" s="538"/>
      <c r="Z19" s="11">
        <f>'Ergebnisse Sa'!Q21</f>
        <v>11</v>
      </c>
      <c r="AA19" s="9" t="s">
        <v>88</v>
      </c>
      <c r="AB19" s="96">
        <f>'Ergebnisse Sa'!S21</f>
        <v>8</v>
      </c>
      <c r="AC19" s="98">
        <f>Z19+Z20+Z21</f>
        <v>21</v>
      </c>
      <c r="AD19" s="9" t="s">
        <v>88</v>
      </c>
      <c r="AE19" s="10">
        <f>AB19+AB20+AB21</f>
        <v>20</v>
      </c>
      <c r="AF19" s="11">
        <f>'Ergebnisse Sa'!Q17</f>
        <v>11</v>
      </c>
      <c r="AG19" s="9" t="s">
        <v>88</v>
      </c>
      <c r="AH19" s="96">
        <f>'Ergebnisse Sa'!S17</f>
        <v>6</v>
      </c>
      <c r="AI19" s="98">
        <f>AF19+AF20+AF21</f>
        <v>17</v>
      </c>
      <c r="AJ19" s="9" t="s">
        <v>88</v>
      </c>
      <c r="AK19" s="10">
        <f>AH19+AH20+AH21</f>
        <v>17</v>
      </c>
      <c r="AL19" s="12">
        <f>IF(E19="",0,+E19+IF(K19="",0,+K19+IF(Q19="",0,+Q19+IF(AC19="",0,+AC19)+IF(AI19="",0,+AI19))))</f>
        <v>95</v>
      </c>
      <c r="AM19" s="21" t="s">
        <v>88</v>
      </c>
      <c r="AN19" s="27">
        <f>IF(G19="",0,+G19+IF(M19="",0,+M19+IF(S19="",0,+S19+IF(AE19="",0,+AE19)+IF(AK19="",0,+AK19))))</f>
        <v>87</v>
      </c>
      <c r="AO19" s="30"/>
      <c r="AP19" s="14"/>
      <c r="AQ19" s="31"/>
      <c r="AR19" s="66">
        <f>AL19</f>
        <v>95</v>
      </c>
      <c r="AS19" s="66">
        <f>(AL19-AN19)*1000</f>
        <v>8000</v>
      </c>
      <c r="AT19" s="66"/>
      <c r="AU19" s="66"/>
      <c r="AV19" s="66"/>
      <c r="AW19" s="66"/>
      <c r="AX19" s="567">
        <f>IF('Ergebnisse Sa'!AK$21+'Ergebnisse Sa'!AM$21=0,"",IF(AW20="","",RANK(AW20,AW$11:AW$26,0)))</f>
        <v>3</v>
      </c>
    </row>
    <row r="20" spans="1:50" ht="16.5" customHeight="1">
      <c r="A20" s="529"/>
      <c r="B20" s="15">
        <f>V11</f>
        <v>7</v>
      </c>
      <c r="C20" s="16" t="s">
        <v>88</v>
      </c>
      <c r="D20" s="52">
        <f>T11</f>
        <v>11</v>
      </c>
      <c r="E20" s="54">
        <f>Y11</f>
        <v>0</v>
      </c>
      <c r="F20" s="44" t="s">
        <v>88</v>
      </c>
      <c r="G20" s="46">
        <f>W11</f>
        <v>2</v>
      </c>
      <c r="H20" s="15">
        <f>V14</f>
        <v>11</v>
      </c>
      <c r="I20" s="16" t="s">
        <v>88</v>
      </c>
      <c r="J20" s="52">
        <f>T14</f>
        <v>5</v>
      </c>
      <c r="K20" s="54">
        <f>Y14</f>
        <v>2</v>
      </c>
      <c r="L20" s="44" t="s">
        <v>88</v>
      </c>
      <c r="M20" s="46">
        <f>W14</f>
        <v>0</v>
      </c>
      <c r="N20" s="15">
        <f>V17</f>
        <v>11</v>
      </c>
      <c r="O20" s="16" t="s">
        <v>88</v>
      </c>
      <c r="P20" s="52">
        <f>T17</f>
        <v>8</v>
      </c>
      <c r="Q20" s="54">
        <f>Y17</f>
        <v>2</v>
      </c>
      <c r="R20" s="44" t="s">
        <v>88</v>
      </c>
      <c r="S20" s="46">
        <f>W17</f>
        <v>0</v>
      </c>
      <c r="T20" s="539"/>
      <c r="U20" s="540"/>
      <c r="V20" s="540"/>
      <c r="W20" s="540"/>
      <c r="X20" s="540"/>
      <c r="Y20" s="541"/>
      <c r="Z20" s="15">
        <f>'Ergebnisse Sa'!U21</f>
        <v>10</v>
      </c>
      <c r="AA20" s="16" t="s">
        <v>88</v>
      </c>
      <c r="AB20" s="52">
        <f>'Ergebnisse Sa'!W21</f>
        <v>12</v>
      </c>
      <c r="AC20" s="54">
        <f>'Ergebnisse Sa'!AH21</f>
        <v>1</v>
      </c>
      <c r="AD20" s="44" t="s">
        <v>88</v>
      </c>
      <c r="AE20" s="46">
        <f>'Ergebnisse Sa'!AJ21</f>
        <v>1</v>
      </c>
      <c r="AF20" s="15">
        <f>'Ergebnisse Sa'!U17</f>
        <v>6</v>
      </c>
      <c r="AG20" s="16" t="s">
        <v>88</v>
      </c>
      <c r="AH20" s="52">
        <f>'Ergebnisse Sa'!W17</f>
        <v>11</v>
      </c>
      <c r="AI20" s="54">
        <f>'Ergebnisse Sa'!AH17</f>
        <v>1</v>
      </c>
      <c r="AJ20" s="44" t="s">
        <v>88</v>
      </c>
      <c r="AK20" s="46">
        <f>'Ergebnisse Sa'!AJ17</f>
        <v>1</v>
      </c>
      <c r="AL20" s="42">
        <f>E20+K20+Q20+AC20+AI20</f>
        <v>6</v>
      </c>
      <c r="AM20" s="22" t="s">
        <v>88</v>
      </c>
      <c r="AN20" s="43">
        <f>G20+M20+S20+AE20+AK20</f>
        <v>4</v>
      </c>
      <c r="AO20" s="48"/>
      <c r="AP20" s="49"/>
      <c r="AQ20" s="50"/>
      <c r="AR20" s="67"/>
      <c r="AS20" s="68"/>
      <c r="AT20" s="68">
        <f>AL20*100000</f>
        <v>600000</v>
      </c>
      <c r="AU20" s="68">
        <f>(AL20-AN20)*1000000</f>
        <v>2000000</v>
      </c>
      <c r="AV20" s="69"/>
      <c r="AW20" s="68">
        <f>AV21+AU20+AT20+AS19+AR19</f>
        <v>62608095</v>
      </c>
      <c r="AX20" s="568"/>
    </row>
    <row r="21" spans="1:50" ht="16.5" customHeight="1" thickBot="1">
      <c r="A21" s="530"/>
      <c r="B21" s="18"/>
      <c r="C21" s="19"/>
      <c r="D21" s="97"/>
      <c r="E21" s="99">
        <f>Y12</f>
        <v>0</v>
      </c>
      <c r="F21" s="45" t="s">
        <v>88</v>
      </c>
      <c r="G21" s="47">
        <f>W12</f>
        <v>2</v>
      </c>
      <c r="H21" s="18"/>
      <c r="I21" s="19"/>
      <c r="J21" s="97"/>
      <c r="K21" s="99">
        <f>Y15</f>
        <v>2</v>
      </c>
      <c r="L21" s="45" t="s">
        <v>88</v>
      </c>
      <c r="M21" s="47">
        <f>W15</f>
        <v>0</v>
      </c>
      <c r="N21" s="18"/>
      <c r="O21" s="19"/>
      <c r="P21" s="97"/>
      <c r="Q21" s="99">
        <f>Y18</f>
        <v>2</v>
      </c>
      <c r="R21" s="45" t="s">
        <v>88</v>
      </c>
      <c r="S21" s="47">
        <f>W18</f>
        <v>0</v>
      </c>
      <c r="T21" s="542"/>
      <c r="U21" s="543"/>
      <c r="V21" s="543"/>
      <c r="W21" s="543"/>
      <c r="X21" s="543"/>
      <c r="Y21" s="544"/>
      <c r="Z21" s="18"/>
      <c r="AA21" s="19"/>
      <c r="AB21" s="97"/>
      <c r="AC21" s="99">
        <f>'Ergebnisse Sa'!AK21</f>
        <v>1</v>
      </c>
      <c r="AD21" s="45" t="s">
        <v>88</v>
      </c>
      <c r="AE21" s="47">
        <f>'Ergebnisse Sa'!AM21</f>
        <v>1</v>
      </c>
      <c r="AF21" s="18"/>
      <c r="AG21" s="19"/>
      <c r="AH21" s="97"/>
      <c r="AI21" s="99">
        <f>'Ergebnisse Sa'!AK17</f>
        <v>1</v>
      </c>
      <c r="AJ21" s="45" t="s">
        <v>88</v>
      </c>
      <c r="AK21" s="47">
        <f>'Ergebnisse Sa'!AM17</f>
        <v>1</v>
      </c>
      <c r="AL21" s="578">
        <f>AL19-AN19</f>
        <v>8</v>
      </c>
      <c r="AM21" s="579"/>
      <c r="AN21" s="580"/>
      <c r="AO21" s="32">
        <f>E21+K21+Q21+AC21+AI21</f>
        <v>6</v>
      </c>
      <c r="AP21" s="418" t="s">
        <v>88</v>
      </c>
      <c r="AQ21" s="95">
        <f>G21+M21+S21+AE21+AK21</f>
        <v>4</v>
      </c>
      <c r="AR21" s="70"/>
      <c r="AS21" s="71"/>
      <c r="AT21" s="71"/>
      <c r="AU21" s="71"/>
      <c r="AV21" s="72">
        <f>AO21*10000000</f>
        <v>60000000</v>
      </c>
      <c r="AW21" s="71"/>
      <c r="AX21" s="569"/>
    </row>
    <row r="22" spans="1:50" ht="16.5" customHeight="1" thickTop="1">
      <c r="A22" s="528" t="str">
        <f>'Spielplan Sa'!D10</f>
        <v>TV Augsburg</v>
      </c>
      <c r="B22" s="11">
        <f>AB10</f>
        <v>5</v>
      </c>
      <c r="C22" s="9" t="s">
        <v>88</v>
      </c>
      <c r="D22" s="96">
        <f>Z10</f>
        <v>11</v>
      </c>
      <c r="E22" s="98">
        <f>AE10</f>
        <v>8</v>
      </c>
      <c r="F22" s="9" t="s">
        <v>88</v>
      </c>
      <c r="G22" s="10">
        <f>AC10</f>
        <v>22</v>
      </c>
      <c r="H22" s="11">
        <f>AB13</f>
        <v>11</v>
      </c>
      <c r="I22" s="9" t="s">
        <v>88</v>
      </c>
      <c r="J22" s="96">
        <f>Z13</f>
        <v>8</v>
      </c>
      <c r="K22" s="98">
        <f>AE13</f>
        <v>22</v>
      </c>
      <c r="L22" s="9" t="s">
        <v>88</v>
      </c>
      <c r="M22" s="10">
        <f>AC13</f>
        <v>14</v>
      </c>
      <c r="N22" s="11">
        <f>AB16</f>
        <v>14</v>
      </c>
      <c r="O22" s="9" t="s">
        <v>88</v>
      </c>
      <c r="P22" s="96">
        <f>Z16</f>
        <v>15</v>
      </c>
      <c r="Q22" s="98">
        <f>AE16</f>
        <v>24</v>
      </c>
      <c r="R22" s="9" t="s">
        <v>88</v>
      </c>
      <c r="S22" s="10">
        <f>AC16</f>
        <v>27</v>
      </c>
      <c r="T22" s="11">
        <f>AB19</f>
        <v>8</v>
      </c>
      <c r="U22" s="9" t="s">
        <v>88</v>
      </c>
      <c r="V22" s="96">
        <f>Z19</f>
        <v>11</v>
      </c>
      <c r="W22" s="98">
        <f>AE19</f>
        <v>20</v>
      </c>
      <c r="X22" s="9" t="s">
        <v>88</v>
      </c>
      <c r="Y22" s="10">
        <f>AC19</f>
        <v>21</v>
      </c>
      <c r="Z22" s="536"/>
      <c r="AA22" s="537"/>
      <c r="AB22" s="537"/>
      <c r="AC22" s="537"/>
      <c r="AD22" s="537"/>
      <c r="AE22" s="538"/>
      <c r="AF22" s="11">
        <f>'Ergebnisse Sa'!Q19</f>
        <v>8</v>
      </c>
      <c r="AG22" s="9" t="s">
        <v>88</v>
      </c>
      <c r="AH22" s="96">
        <f>'Ergebnisse Sa'!S19</f>
        <v>11</v>
      </c>
      <c r="AI22" s="98">
        <f>AF22+AF23+AF24</f>
        <v>11</v>
      </c>
      <c r="AJ22" s="9" t="s">
        <v>88</v>
      </c>
      <c r="AK22" s="10">
        <f>AH22+AH23+AH24</f>
        <v>22</v>
      </c>
      <c r="AL22" s="12">
        <f>IF(E22="",0,+E22+IF(K22="",0,+K22+IF(Q22="",0,+Q22+IF(W22="",0,+W22)+IF(AI22="",0,+AI22))))</f>
        <v>85</v>
      </c>
      <c r="AM22" s="21" t="s">
        <v>88</v>
      </c>
      <c r="AN22" s="27">
        <f>IF(G22="",0,+G22+IF(M22="",0,+M22+IF(S22="",0,+S22+IF(Y22="",0,+Y22)+IF(AK22="",0,+AK22))))</f>
        <v>106</v>
      </c>
      <c r="AO22" s="30"/>
      <c r="AP22" s="14"/>
      <c r="AQ22" s="31"/>
      <c r="AR22" s="66">
        <f>AL22</f>
        <v>85</v>
      </c>
      <c r="AS22" s="66">
        <f>(AL22-AN22)*1000</f>
        <v>-21000</v>
      </c>
      <c r="AT22" s="66"/>
      <c r="AU22" s="66"/>
      <c r="AV22" s="66"/>
      <c r="AW22" s="66"/>
      <c r="AX22" s="567">
        <f>IF('Ergebnisse Sa'!AK$21+'Ergebnisse Sa'!AM$21=0,"",IF(AW23="","",RANK(AW23,AW$11:AW$26,0)))</f>
        <v>5</v>
      </c>
    </row>
    <row r="23" spans="1:50" ht="16.5" customHeight="1">
      <c r="A23" s="529"/>
      <c r="B23" s="15">
        <f>AB11</f>
        <v>3</v>
      </c>
      <c r="C23" s="16" t="s">
        <v>88</v>
      </c>
      <c r="D23" s="52">
        <f>Z11</f>
        <v>11</v>
      </c>
      <c r="E23" s="54">
        <f>AE11</f>
        <v>0</v>
      </c>
      <c r="F23" s="44" t="s">
        <v>88</v>
      </c>
      <c r="G23" s="46">
        <f>AC11</f>
        <v>2</v>
      </c>
      <c r="H23" s="15">
        <f>AB14</f>
        <v>11</v>
      </c>
      <c r="I23" s="16" t="s">
        <v>88</v>
      </c>
      <c r="J23" s="52">
        <f>Z14</f>
        <v>6</v>
      </c>
      <c r="K23" s="54">
        <f>AE14</f>
        <v>2</v>
      </c>
      <c r="L23" s="44" t="s">
        <v>88</v>
      </c>
      <c r="M23" s="46">
        <f>AC14</f>
        <v>0</v>
      </c>
      <c r="N23" s="15">
        <f>AB17</f>
        <v>10</v>
      </c>
      <c r="O23" s="16" t="s">
        <v>88</v>
      </c>
      <c r="P23" s="52">
        <f>Z17</f>
        <v>12</v>
      </c>
      <c r="Q23" s="54">
        <f>AE17</f>
        <v>0</v>
      </c>
      <c r="R23" s="44" t="s">
        <v>88</v>
      </c>
      <c r="S23" s="46">
        <f>AC17</f>
        <v>2</v>
      </c>
      <c r="T23" s="15">
        <f>AB20</f>
        <v>12</v>
      </c>
      <c r="U23" s="16" t="s">
        <v>88</v>
      </c>
      <c r="V23" s="52">
        <f>Z20</f>
        <v>10</v>
      </c>
      <c r="W23" s="54">
        <f>AE20</f>
        <v>1</v>
      </c>
      <c r="X23" s="44" t="s">
        <v>88</v>
      </c>
      <c r="Y23" s="46">
        <f>AC20</f>
        <v>1</v>
      </c>
      <c r="Z23" s="539"/>
      <c r="AA23" s="540"/>
      <c r="AB23" s="540"/>
      <c r="AC23" s="540"/>
      <c r="AD23" s="540"/>
      <c r="AE23" s="541"/>
      <c r="AF23" s="15">
        <f>'Ergebnisse Sa'!U19</f>
        <v>3</v>
      </c>
      <c r="AG23" s="16" t="s">
        <v>88</v>
      </c>
      <c r="AH23" s="52">
        <f>'Ergebnisse Sa'!W19</f>
        <v>11</v>
      </c>
      <c r="AI23" s="54">
        <f>'Ergebnisse Sa'!AH19</f>
        <v>0</v>
      </c>
      <c r="AJ23" s="44" t="s">
        <v>88</v>
      </c>
      <c r="AK23" s="46">
        <f>'Ergebnisse Sa'!AJ19</f>
        <v>2</v>
      </c>
      <c r="AL23" s="42">
        <f>E23+K23+Q23+W23+AI23</f>
        <v>3</v>
      </c>
      <c r="AM23" s="22" t="s">
        <v>88</v>
      </c>
      <c r="AN23" s="43">
        <f>G23+M23+S23+Y23+AK23</f>
        <v>7</v>
      </c>
      <c r="AO23" s="48"/>
      <c r="AP23" s="49"/>
      <c r="AQ23" s="50"/>
      <c r="AR23" s="67"/>
      <c r="AS23" s="68"/>
      <c r="AT23" s="68">
        <f>AL23*100000</f>
        <v>300000</v>
      </c>
      <c r="AU23" s="68">
        <f>(AL23-AN23)*1000000</f>
        <v>-4000000</v>
      </c>
      <c r="AV23" s="69"/>
      <c r="AW23" s="68">
        <f>AV24+AU23+AT23+AS22+AR22</f>
        <v>26279085</v>
      </c>
      <c r="AX23" s="568"/>
    </row>
    <row r="24" spans="1:50" ht="16.5" customHeight="1" thickBot="1">
      <c r="A24" s="530"/>
      <c r="B24" s="18"/>
      <c r="C24" s="19"/>
      <c r="D24" s="97"/>
      <c r="E24" s="99">
        <f>AE12</f>
        <v>0</v>
      </c>
      <c r="F24" s="45" t="s">
        <v>88</v>
      </c>
      <c r="G24" s="47">
        <f>AC12</f>
        <v>2</v>
      </c>
      <c r="H24" s="18"/>
      <c r="I24" s="19"/>
      <c r="J24" s="97"/>
      <c r="K24" s="99">
        <f>AE15</f>
        <v>2</v>
      </c>
      <c r="L24" s="45" t="s">
        <v>88</v>
      </c>
      <c r="M24" s="47">
        <f>AC15</f>
        <v>0</v>
      </c>
      <c r="N24" s="18"/>
      <c r="O24" s="19"/>
      <c r="P24" s="97"/>
      <c r="Q24" s="99">
        <f>AE18</f>
        <v>0</v>
      </c>
      <c r="R24" s="45" t="s">
        <v>88</v>
      </c>
      <c r="S24" s="47">
        <f>AC18</f>
        <v>2</v>
      </c>
      <c r="T24" s="18"/>
      <c r="U24" s="19"/>
      <c r="V24" s="97"/>
      <c r="W24" s="99">
        <f>AE21</f>
        <v>1</v>
      </c>
      <c r="X24" s="45" t="s">
        <v>88</v>
      </c>
      <c r="Y24" s="47">
        <f>AC21</f>
        <v>1</v>
      </c>
      <c r="Z24" s="542"/>
      <c r="AA24" s="543"/>
      <c r="AB24" s="543"/>
      <c r="AC24" s="543"/>
      <c r="AD24" s="543"/>
      <c r="AE24" s="544"/>
      <c r="AF24" s="18"/>
      <c r="AG24" s="19"/>
      <c r="AH24" s="97"/>
      <c r="AI24" s="99">
        <f>'Ergebnisse Sa'!AK19</f>
        <v>0</v>
      </c>
      <c r="AJ24" s="45" t="s">
        <v>88</v>
      </c>
      <c r="AK24" s="47">
        <f>'Ergebnisse Sa'!AM19</f>
        <v>2</v>
      </c>
      <c r="AL24" s="578">
        <f>AL22-AN22</f>
        <v>-21</v>
      </c>
      <c r="AM24" s="579"/>
      <c r="AN24" s="580"/>
      <c r="AO24" s="32">
        <f>E24+K24+Q24+W24+AI24</f>
        <v>3</v>
      </c>
      <c r="AP24" s="418" t="s">
        <v>88</v>
      </c>
      <c r="AQ24" s="95">
        <f>G24+M24+S24+Y24+AK24</f>
        <v>7</v>
      </c>
      <c r="AR24" s="70"/>
      <c r="AS24" s="71"/>
      <c r="AT24" s="71"/>
      <c r="AU24" s="71"/>
      <c r="AV24" s="72">
        <f>AO24*10000000</f>
        <v>30000000</v>
      </c>
      <c r="AW24" s="71"/>
      <c r="AX24" s="569"/>
    </row>
    <row r="25" spans="1:50" ht="16.5" customHeight="1" thickTop="1">
      <c r="A25" s="528" t="str">
        <f>'Spielplan Sa'!D11</f>
        <v>TV Wünschmichelbach</v>
      </c>
      <c r="B25" s="11">
        <f>AH10</f>
        <v>11</v>
      </c>
      <c r="C25" s="9" t="s">
        <v>88</v>
      </c>
      <c r="D25" s="96">
        <f>AF10</f>
        <v>9</v>
      </c>
      <c r="E25" s="98">
        <f>AK10</f>
        <v>14</v>
      </c>
      <c r="F25" s="9" t="s">
        <v>88</v>
      </c>
      <c r="G25" s="10">
        <f>AI10</f>
        <v>20</v>
      </c>
      <c r="H25" s="11">
        <f>AH13</f>
        <v>11</v>
      </c>
      <c r="I25" s="9" t="s">
        <v>88</v>
      </c>
      <c r="J25" s="96">
        <f>AF13</f>
        <v>8</v>
      </c>
      <c r="K25" s="98">
        <f>AK13</f>
        <v>22</v>
      </c>
      <c r="L25" s="9" t="s">
        <v>88</v>
      </c>
      <c r="M25" s="10">
        <f>AI13</f>
        <v>14</v>
      </c>
      <c r="N25" s="11">
        <f>AH16</f>
        <v>11</v>
      </c>
      <c r="O25" s="9" t="s">
        <v>88</v>
      </c>
      <c r="P25" s="96">
        <f>AF16</f>
        <v>9</v>
      </c>
      <c r="Q25" s="98">
        <f>AK16</f>
        <v>20</v>
      </c>
      <c r="R25" s="9" t="s">
        <v>88</v>
      </c>
      <c r="S25" s="10">
        <f>AI16</f>
        <v>20</v>
      </c>
      <c r="T25" s="11">
        <f>AH19</f>
        <v>6</v>
      </c>
      <c r="U25" s="9" t="s">
        <v>88</v>
      </c>
      <c r="V25" s="96">
        <f>AF19</f>
        <v>11</v>
      </c>
      <c r="W25" s="98">
        <f>AK19</f>
        <v>17</v>
      </c>
      <c r="X25" s="9" t="s">
        <v>88</v>
      </c>
      <c r="Y25" s="10">
        <f>AI19</f>
        <v>17</v>
      </c>
      <c r="Z25" s="11">
        <f>AH22</f>
        <v>11</v>
      </c>
      <c r="AA25" s="9" t="s">
        <v>88</v>
      </c>
      <c r="AB25" s="96">
        <f>AF22</f>
        <v>8</v>
      </c>
      <c r="AC25" s="98">
        <f>AK22</f>
        <v>22</v>
      </c>
      <c r="AD25" s="9" t="s">
        <v>88</v>
      </c>
      <c r="AE25" s="10">
        <f>AI22</f>
        <v>11</v>
      </c>
      <c r="AF25" s="536"/>
      <c r="AG25" s="537"/>
      <c r="AH25" s="537"/>
      <c r="AI25" s="537"/>
      <c r="AJ25" s="537"/>
      <c r="AK25" s="538"/>
      <c r="AL25" s="27">
        <f>IF(E25="",0,+E25+IF(K25="",0,+K25+IF(Q25="",0,+Q25+IF(W25="",0,+W25)+IF(AC25="",0,+AC25))))</f>
        <v>95</v>
      </c>
      <c r="AM25" s="21" t="s">
        <v>88</v>
      </c>
      <c r="AN25" s="27">
        <f>IF(G25="",0,+G25+IF(M25="",0,+M25+IF(S25="",0,+S25+IF(Y25="",0,+Y25)+IF(AE25="",0,+AE25))))</f>
        <v>82</v>
      </c>
      <c r="AO25" s="30"/>
      <c r="AP25" s="14"/>
      <c r="AQ25" s="93"/>
      <c r="AR25" s="66">
        <f>AL25</f>
        <v>95</v>
      </c>
      <c r="AS25" s="66">
        <f>(AL25-AN25)*1000</f>
        <v>13000</v>
      </c>
      <c r="AT25" s="66"/>
      <c r="AU25" s="66"/>
      <c r="AV25" s="66"/>
      <c r="AW25" s="66"/>
      <c r="AX25" s="567">
        <f>IF('Ergebnisse Sa'!AK$21+'Ergebnisse Sa'!AM$21=0,"",IF(AW26="","",RANK(AW26,AW$11:AW$26,0)))</f>
        <v>2</v>
      </c>
    </row>
    <row r="26" spans="1:50" s="23" customFormat="1" ht="18" customHeight="1">
      <c r="A26" s="529"/>
      <c r="B26" s="15">
        <f>AH11</f>
        <v>3</v>
      </c>
      <c r="C26" s="16" t="s">
        <v>88</v>
      </c>
      <c r="D26" s="52">
        <f>AF11</f>
        <v>11</v>
      </c>
      <c r="E26" s="54">
        <f>AK11</f>
        <v>1</v>
      </c>
      <c r="F26" s="44" t="s">
        <v>88</v>
      </c>
      <c r="G26" s="46">
        <f>AI11</f>
        <v>1</v>
      </c>
      <c r="H26" s="15">
        <f>AH14</f>
        <v>11</v>
      </c>
      <c r="I26" s="16" t="s">
        <v>88</v>
      </c>
      <c r="J26" s="52">
        <f>AF14</f>
        <v>6</v>
      </c>
      <c r="K26" s="54">
        <f>AK14</f>
        <v>2</v>
      </c>
      <c r="L26" s="44" t="s">
        <v>88</v>
      </c>
      <c r="M26" s="46">
        <f>AI14</f>
        <v>0</v>
      </c>
      <c r="N26" s="15">
        <f>AH17</f>
        <v>9</v>
      </c>
      <c r="O26" s="16" t="s">
        <v>88</v>
      </c>
      <c r="P26" s="52">
        <f>AF17</f>
        <v>11</v>
      </c>
      <c r="Q26" s="54">
        <f>AK17</f>
        <v>1</v>
      </c>
      <c r="R26" s="44" t="s">
        <v>88</v>
      </c>
      <c r="S26" s="46">
        <f>AI17</f>
        <v>1</v>
      </c>
      <c r="T26" s="15">
        <f>AH20</f>
        <v>11</v>
      </c>
      <c r="U26" s="16" t="s">
        <v>88</v>
      </c>
      <c r="V26" s="52">
        <f>AF20</f>
        <v>6</v>
      </c>
      <c r="W26" s="54">
        <f>AK20</f>
        <v>1</v>
      </c>
      <c r="X26" s="44" t="s">
        <v>88</v>
      </c>
      <c r="Y26" s="46">
        <f>AI20</f>
        <v>1</v>
      </c>
      <c r="Z26" s="15">
        <f>AH23</f>
        <v>11</v>
      </c>
      <c r="AA26" s="16" t="s">
        <v>88</v>
      </c>
      <c r="AB26" s="52">
        <f>AF23</f>
        <v>3</v>
      </c>
      <c r="AC26" s="54">
        <f>AK23</f>
        <v>2</v>
      </c>
      <c r="AD26" s="44" t="s">
        <v>88</v>
      </c>
      <c r="AE26" s="46">
        <f>AI23</f>
        <v>0</v>
      </c>
      <c r="AF26" s="539"/>
      <c r="AG26" s="540"/>
      <c r="AH26" s="540"/>
      <c r="AI26" s="540"/>
      <c r="AJ26" s="540"/>
      <c r="AK26" s="541"/>
      <c r="AL26" s="43">
        <f>E26+K26+Q26+W26+AC26</f>
        <v>7</v>
      </c>
      <c r="AM26" s="22" t="s">
        <v>88</v>
      </c>
      <c r="AN26" s="43">
        <f>G26+S26+Y26+AE26</f>
        <v>3</v>
      </c>
      <c r="AO26" s="48"/>
      <c r="AP26" s="49"/>
      <c r="AQ26" s="94"/>
      <c r="AR26" s="67"/>
      <c r="AS26" s="68"/>
      <c r="AT26" s="68">
        <f>AL26*100000</f>
        <v>700000</v>
      </c>
      <c r="AU26" s="68">
        <f>(AL26-AN26)*1000000</f>
        <v>4000000</v>
      </c>
      <c r="AV26" s="69"/>
      <c r="AW26" s="68">
        <f>AV27+AU26+AT26+AS25+AR25</f>
        <v>74713095</v>
      </c>
      <c r="AX26" s="568"/>
    </row>
    <row r="27" spans="1:50" s="23" customFormat="1" ht="18" customHeight="1" thickBot="1">
      <c r="A27" s="530"/>
      <c r="B27" s="18"/>
      <c r="C27" s="19"/>
      <c r="D27" s="97"/>
      <c r="E27" s="99">
        <f>AK12</f>
        <v>1</v>
      </c>
      <c r="F27" s="45" t="s">
        <v>88</v>
      </c>
      <c r="G27" s="47">
        <f>AI12</f>
        <v>1</v>
      </c>
      <c r="H27" s="18"/>
      <c r="I27" s="19"/>
      <c r="J27" s="97"/>
      <c r="K27" s="99">
        <f>AK15</f>
        <v>2</v>
      </c>
      <c r="L27" s="45" t="s">
        <v>88</v>
      </c>
      <c r="M27" s="47">
        <f>AI15</f>
        <v>0</v>
      </c>
      <c r="N27" s="18"/>
      <c r="O27" s="19"/>
      <c r="P27" s="97"/>
      <c r="Q27" s="99">
        <f>AK18</f>
        <v>1</v>
      </c>
      <c r="R27" s="45" t="s">
        <v>88</v>
      </c>
      <c r="S27" s="47">
        <f>AI18</f>
        <v>1</v>
      </c>
      <c r="T27" s="18"/>
      <c r="U27" s="19"/>
      <c r="V27" s="97"/>
      <c r="W27" s="99">
        <f>AK21</f>
        <v>1</v>
      </c>
      <c r="X27" s="45" t="s">
        <v>88</v>
      </c>
      <c r="Y27" s="47">
        <f>AI21</f>
        <v>1</v>
      </c>
      <c r="Z27" s="18"/>
      <c r="AA27" s="19"/>
      <c r="AB27" s="97"/>
      <c r="AC27" s="99">
        <f>AK24</f>
        <v>2</v>
      </c>
      <c r="AD27" s="45" t="s">
        <v>88</v>
      </c>
      <c r="AE27" s="47">
        <f>AI24</f>
        <v>0</v>
      </c>
      <c r="AF27" s="542"/>
      <c r="AG27" s="543"/>
      <c r="AH27" s="543"/>
      <c r="AI27" s="543"/>
      <c r="AJ27" s="543"/>
      <c r="AK27" s="544"/>
      <c r="AL27" s="578">
        <f>AL25-AN25</f>
        <v>13</v>
      </c>
      <c r="AM27" s="579"/>
      <c r="AN27" s="580"/>
      <c r="AO27" s="32">
        <f>E27+K27+Q27+W27+AC27</f>
        <v>7</v>
      </c>
      <c r="AP27" s="418" t="s">
        <v>88</v>
      </c>
      <c r="AQ27" s="95">
        <f>G27+M27+S27+Y27+AE27</f>
        <v>3</v>
      </c>
      <c r="AR27" s="70"/>
      <c r="AS27" s="71"/>
      <c r="AT27" s="71"/>
      <c r="AU27" s="71"/>
      <c r="AV27" s="72">
        <f>AO27*10000000</f>
        <v>70000000</v>
      </c>
      <c r="AW27" s="71"/>
      <c r="AX27" s="569"/>
    </row>
    <row r="28" spans="1:50" s="23" customFormat="1" ht="18" hidden="1" customHeight="1" thickTop="1">
      <c r="A28" s="511"/>
      <c r="B28" s="38"/>
      <c r="C28" s="38"/>
      <c r="D28" s="38"/>
      <c r="E28" s="78"/>
      <c r="F28" s="79"/>
      <c r="G28" s="78"/>
      <c r="H28" s="38"/>
      <c r="I28" s="38"/>
      <c r="J28" s="38"/>
      <c r="K28" s="78"/>
      <c r="L28" s="79"/>
      <c r="M28" s="78"/>
      <c r="N28" s="38"/>
      <c r="O28" s="38"/>
      <c r="P28" s="38"/>
      <c r="Q28" s="78"/>
      <c r="R28" s="79"/>
      <c r="S28" s="78"/>
      <c r="T28" s="38"/>
      <c r="U28" s="38"/>
      <c r="V28" s="38"/>
      <c r="W28" s="78"/>
      <c r="X28" s="79"/>
      <c r="Y28" s="78"/>
      <c r="Z28" s="38"/>
      <c r="AA28" s="38"/>
      <c r="AB28" s="38"/>
      <c r="AC28" s="78"/>
      <c r="AD28" s="79"/>
      <c r="AE28" s="78"/>
      <c r="AF28" s="508"/>
      <c r="AG28" s="508"/>
      <c r="AH28" s="508"/>
      <c r="AI28" s="508"/>
      <c r="AJ28" s="508"/>
      <c r="AK28" s="508"/>
      <c r="AL28" s="56">
        <f>AL10+AL13+AL16+AL19+AL22+AL25</f>
        <v>549</v>
      </c>
      <c r="AM28" s="469" t="s">
        <v>88</v>
      </c>
      <c r="AN28" s="56">
        <f>AN10+AN13+AN16+AN19+AN22+AN25</f>
        <v>549</v>
      </c>
      <c r="AO28" s="73"/>
      <c r="AP28" s="55"/>
      <c r="AQ28" s="73"/>
      <c r="AR28" s="74"/>
      <c r="AS28" s="75"/>
      <c r="AT28" s="75"/>
      <c r="AU28" s="75"/>
      <c r="AV28" s="76"/>
      <c r="AW28" s="75"/>
      <c r="AX28" s="77"/>
    </row>
    <row r="29" spans="1:50" s="23" customFormat="1" ht="18" hidden="1" customHeight="1">
      <c r="A29" s="511"/>
      <c r="B29" s="38"/>
      <c r="C29" s="38"/>
      <c r="D29" s="38"/>
      <c r="E29" s="78"/>
      <c r="F29" s="79"/>
      <c r="G29" s="78"/>
      <c r="H29" s="38"/>
      <c r="I29" s="38"/>
      <c r="J29" s="38"/>
      <c r="K29" s="78"/>
      <c r="L29" s="79"/>
      <c r="M29" s="78"/>
      <c r="N29" s="38"/>
      <c r="O29" s="38"/>
      <c r="P29" s="38"/>
      <c r="Q29" s="78"/>
      <c r="R29" s="79"/>
      <c r="S29" s="78"/>
      <c r="T29" s="38"/>
      <c r="U29" s="38"/>
      <c r="V29" s="38"/>
      <c r="W29" s="78"/>
      <c r="X29" s="79"/>
      <c r="Y29" s="78"/>
      <c r="Z29" s="38"/>
      <c r="AA29" s="38"/>
      <c r="AB29" s="38"/>
      <c r="AC29" s="78"/>
      <c r="AD29" s="79"/>
      <c r="AE29" s="78"/>
      <c r="AF29" s="508"/>
      <c r="AG29" s="508"/>
      <c r="AH29" s="508"/>
      <c r="AI29" s="508"/>
      <c r="AJ29" s="508"/>
      <c r="AK29" s="508"/>
      <c r="AL29" s="56">
        <f>AL11+AL14+AL17+AL20+AL23+AL26</f>
        <v>30</v>
      </c>
      <c r="AM29" s="469" t="s">
        <v>88</v>
      </c>
      <c r="AN29" s="56">
        <f>AN11+AN14+AN17+AN20+AN23+AN26</f>
        <v>30</v>
      </c>
      <c r="AO29" s="73"/>
      <c r="AP29" s="55"/>
      <c r="AQ29" s="73"/>
      <c r="AR29" s="74"/>
      <c r="AS29" s="75"/>
      <c r="AT29" s="75"/>
      <c r="AU29" s="75"/>
      <c r="AV29" s="76"/>
      <c r="AW29" s="75"/>
      <c r="AX29" s="77">
        <f>SUM(AX10:AX27)</f>
        <v>21</v>
      </c>
    </row>
    <row r="30" spans="1:50" s="23" customFormat="1" ht="18" hidden="1" customHeight="1">
      <c r="A30" s="511"/>
      <c r="B30" s="38"/>
      <c r="C30" s="38"/>
      <c r="D30" s="38"/>
      <c r="E30" s="78"/>
      <c r="F30" s="79"/>
      <c r="G30" s="78"/>
      <c r="H30" s="38"/>
      <c r="I30" s="38"/>
      <c r="J30" s="38"/>
      <c r="K30" s="78"/>
      <c r="L30" s="79"/>
      <c r="M30" s="78"/>
      <c r="N30" s="38"/>
      <c r="O30" s="38"/>
      <c r="P30" s="38"/>
      <c r="Q30" s="78"/>
      <c r="R30" s="79"/>
      <c r="S30" s="78"/>
      <c r="T30" s="38"/>
      <c r="U30" s="38"/>
      <c r="V30" s="38"/>
      <c r="W30" s="78"/>
      <c r="X30" s="79"/>
      <c r="Y30" s="78"/>
      <c r="Z30" s="38"/>
      <c r="AA30" s="38"/>
      <c r="AB30" s="38"/>
      <c r="AC30" s="78"/>
      <c r="AD30" s="79"/>
      <c r="AE30" s="78"/>
      <c r="AF30" s="508"/>
      <c r="AG30" s="508"/>
      <c r="AH30" s="508"/>
      <c r="AI30" s="508"/>
      <c r="AJ30" s="508"/>
      <c r="AK30" s="508"/>
      <c r="AL30" s="56">
        <f>AL12+AL15+AL18+AL21+AL24+AL27</f>
        <v>0</v>
      </c>
      <c r="AM30" s="469" t="s">
        <v>88</v>
      </c>
      <c r="AN30" s="56">
        <f>AN12+AN15+AN18+AN21+AN24+AN27</f>
        <v>0</v>
      </c>
      <c r="AO30" s="73"/>
      <c r="AP30" s="55"/>
      <c r="AQ30" s="73"/>
      <c r="AR30" s="74"/>
      <c r="AS30" s="75"/>
      <c r="AT30" s="75"/>
      <c r="AU30" s="75"/>
      <c r="AV30" s="76"/>
      <c r="AW30" s="75"/>
      <c r="AX30" s="77"/>
    </row>
    <row r="31" spans="1:50" s="23" customFormat="1" ht="19.5" customHeight="1" thickTop="1">
      <c r="AL31" s="24"/>
      <c r="AM31" s="24"/>
      <c r="AN31" s="24"/>
      <c r="AO31" s="24"/>
      <c r="AP31" s="24"/>
      <c r="AQ31" s="24"/>
      <c r="AR31" s="24"/>
      <c r="AS31" s="24"/>
      <c r="AT31" s="24"/>
      <c r="AU31" s="24"/>
      <c r="AV31" s="25"/>
    </row>
    <row r="32" spans="1:50" s="6" customFormat="1" ht="23.25">
      <c r="B32" s="61"/>
      <c r="C32" s="61"/>
      <c r="D32" s="61"/>
      <c r="E32" s="61"/>
      <c r="F32" s="61"/>
      <c r="G32" s="586" t="s">
        <v>111</v>
      </c>
      <c r="H32" s="586"/>
      <c r="I32" s="586"/>
      <c r="J32" s="586"/>
      <c r="K32" s="586"/>
      <c r="L32" s="586"/>
      <c r="M32" s="586"/>
      <c r="N32" s="586"/>
      <c r="O32" s="586"/>
      <c r="P32" s="586"/>
      <c r="Q32" s="586"/>
      <c r="R32" s="586"/>
      <c r="S32" s="586"/>
      <c r="T32" s="586"/>
      <c r="U32" s="586"/>
      <c r="V32" s="586"/>
      <c r="W32" s="586"/>
      <c r="X32" s="586"/>
      <c r="Y32" s="586"/>
      <c r="Z32" s="586"/>
      <c r="AA32" s="586"/>
      <c r="AB32" s="586"/>
      <c r="AC32" s="586"/>
      <c r="AD32" s="61"/>
      <c r="AE32" s="61"/>
      <c r="AF32" s="61"/>
      <c r="AG32" s="61"/>
      <c r="AH32" s="61"/>
      <c r="AI32" s="61"/>
      <c r="AJ32" s="61"/>
      <c r="AK32" s="61"/>
      <c r="AL32" s="61"/>
      <c r="AM32" s="61"/>
      <c r="AN32" s="61"/>
      <c r="AO32" s="61"/>
      <c r="AP32" s="61"/>
      <c r="AQ32" s="61"/>
      <c r="AR32" s="61"/>
      <c r="AS32" s="61"/>
      <c r="AT32" s="61"/>
      <c r="AU32" s="61"/>
      <c r="AV32" s="61"/>
    </row>
    <row r="33" spans="7:37" ht="6" customHeight="1">
      <c r="R33" s="53"/>
      <c r="AD33" s="53"/>
    </row>
    <row r="34" spans="7:37" ht="17.25" customHeight="1">
      <c r="R34" s="53"/>
      <c r="Z34" s="585" t="s">
        <v>85</v>
      </c>
      <c r="AA34" s="585"/>
      <c r="AB34" s="585"/>
      <c r="AD34" s="53"/>
    </row>
    <row r="35" spans="7:37" ht="20.25">
      <c r="G35" s="1" t="s">
        <v>112</v>
      </c>
      <c r="H35" s="584" t="str">
        <f>IF(AX$10=1,A$10,IF(AX$13=1,A$13,IF(AX$16=1,A$16,IF(AX$19=1,A$19,IF(AX$22=1,A$22,IF(AX$25=1,A$25,""))))))</f>
        <v>TV Brettorf</v>
      </c>
      <c r="I35" s="584"/>
      <c r="J35" s="584"/>
      <c r="K35" s="584"/>
      <c r="L35" s="584"/>
      <c r="M35" s="584"/>
      <c r="N35" s="584"/>
      <c r="O35" s="584"/>
      <c r="P35" s="584"/>
      <c r="Q35" s="584"/>
      <c r="R35" s="584"/>
      <c r="S35" s="584"/>
      <c r="Z35" s="470">
        <f>IF($AX$10=1,AO$12,IF($AX$13=1,AO$15,IF($AX$16=1,AO$18,IF($AX$19=1,AO$21,IF($AX$22=1,AO$24,IF($AX$25=1,AO$27,""))))))</f>
        <v>9</v>
      </c>
      <c r="AA35" s="509" t="s">
        <v>88</v>
      </c>
      <c r="AB35" s="470">
        <f>IF($AX$10=1,AQ$12,IF($AX$13=1,AQ$15,IF($AX$16=1,AQ$18,IF($AX$19=1,AQ$21,IF($AX$22=1,AQ$24,IF($AX$25=1,AQ$27,""))))))</f>
        <v>1</v>
      </c>
      <c r="AC35" s="509"/>
      <c r="AD35" s="509"/>
      <c r="AE35" s="509"/>
      <c r="AF35" s="509"/>
      <c r="AG35" s="509"/>
      <c r="AH35" s="509"/>
      <c r="AI35" s="509"/>
      <c r="AJ35" s="509"/>
      <c r="AK35" s="509"/>
    </row>
    <row r="36" spans="7:37" ht="20.25">
      <c r="G36" s="1" t="s">
        <v>113</v>
      </c>
      <c r="H36" s="584" t="str">
        <f>IF(AX$10=2,A$10,IF(AX$13=2,A$13,IF(AX$16=2,A$16,IF(AX$19=2,A$19,IF(AX$22=2,A$22,IF(AX$25=2,A$25,""))))))</f>
        <v>TV Wünschmichelbach</v>
      </c>
      <c r="I36" s="584"/>
      <c r="J36" s="584"/>
      <c r="K36" s="584"/>
      <c r="L36" s="584"/>
      <c r="M36" s="584"/>
      <c r="N36" s="584"/>
      <c r="O36" s="584"/>
      <c r="P36" s="584"/>
      <c r="Q36" s="584"/>
      <c r="R36" s="584"/>
      <c r="S36" s="584"/>
      <c r="Z36" s="470">
        <f>IF($AX$10=2,AO$12,IF($AX$13=2,AO$15,IF($AX$16=2,AO$18,IF($AX$19=2,AO$21,IF($AX$22=2,AO$24,IF($AX$25=2,AO$27,""))))))</f>
        <v>7</v>
      </c>
      <c r="AA36" s="509" t="s">
        <v>88</v>
      </c>
      <c r="AB36" s="470">
        <f>IF($AX$10=2,AQ$12,IF($AX$13=2,AQ$15,IF($AX$16=2,AQ$18,IF($AX$19=2,AQ$21,IF($AX$22=2,AQ$24,IF($AX$25=2,AQ$27,""))))))</f>
        <v>3</v>
      </c>
      <c r="AC36" s="509"/>
      <c r="AD36" s="509"/>
      <c r="AE36" s="509"/>
      <c r="AF36" s="509"/>
      <c r="AG36" s="509"/>
      <c r="AH36" s="509"/>
      <c r="AI36" s="509"/>
      <c r="AJ36" s="509"/>
      <c r="AK36" s="509"/>
    </row>
    <row r="37" spans="7:37" ht="20.25">
      <c r="G37" s="1" t="s">
        <v>114</v>
      </c>
      <c r="H37" s="584" t="str">
        <f>IF(AX$10=3,A$10,IF(AX$13=3,A$13,IF(AX$16=3,A$16,IF(AX$19=3,A$19,IF(AX$22=3,A$22,IF(AX$25=3,A$25,""))))))</f>
        <v>TuS Wickrath</v>
      </c>
      <c r="I37" s="584"/>
      <c r="J37" s="584"/>
      <c r="K37" s="584"/>
      <c r="L37" s="584"/>
      <c r="M37" s="584"/>
      <c r="N37" s="584"/>
      <c r="O37" s="584"/>
      <c r="P37" s="584"/>
      <c r="Q37" s="584"/>
      <c r="R37" s="584"/>
      <c r="S37" s="584"/>
      <c r="Z37" s="470">
        <f>IF($AX$10=3,AO$12,IF($AX$13=3,AO$15,IF($AX$16=3,AO$18,IF($AX$19=3,AO$21,IF($AX$22=3,AO$24,IF($AX$25=3,AO$27,""))))))</f>
        <v>6</v>
      </c>
      <c r="AA37" s="509" t="s">
        <v>88</v>
      </c>
      <c r="AB37" s="470">
        <f>IF($AX$10=3,AQ$12,IF($AX$13=3,AQ$15,IF($AX$16=3,AQ$18,IF($AX$19=3,AQ$21,IF($AX$22=3,AQ$24,IF($AX$25=3,AQ$27,""))))))</f>
        <v>4</v>
      </c>
      <c r="AC37" s="509"/>
      <c r="AD37" s="509"/>
      <c r="AE37" s="509"/>
      <c r="AF37" s="509"/>
      <c r="AG37" s="509"/>
      <c r="AH37" s="509"/>
      <c r="AI37" s="509"/>
      <c r="AJ37" s="509"/>
      <c r="AK37" s="509"/>
    </row>
    <row r="38" spans="7:37" ht="20.25">
      <c r="G38" s="1" t="s">
        <v>115</v>
      </c>
      <c r="H38" s="584" t="str">
        <f>IF(AX$10=4,A$10,IF(AX$13=4,A$13,IF(AX$16=4,A$16,IF(AX$19=4,A$19,IF(AX$22=4,A$22,IF(AX$25=4,A$25,""))))))</f>
        <v>Langebrücker BSV</v>
      </c>
      <c r="I38" s="584"/>
      <c r="J38" s="584"/>
      <c r="K38" s="584"/>
      <c r="L38" s="584"/>
      <c r="M38" s="584"/>
      <c r="N38" s="584"/>
      <c r="O38" s="584"/>
      <c r="P38" s="584"/>
      <c r="Q38" s="584"/>
      <c r="R38" s="584"/>
      <c r="S38" s="584"/>
      <c r="Z38" s="470">
        <f>IF($AX$10=4,AO$12,IF($AX$13=4,AO$15,IF($AX$16=4,AO$18,IF($AX$19=4,AO$21,IF($AX$22=4,AO$24,IF($AX$25=4,AO$27,""))))))</f>
        <v>3</v>
      </c>
      <c r="AA38" s="509" t="s">
        <v>88</v>
      </c>
      <c r="AB38" s="470">
        <f>IF($AX$10=4,AQ$12,IF($AX$13=4,AQ$15,IF($AX$16=4,AQ$18,IF($AX$19=4,AQ$21,IF($AX$22=4,AQ$24,IF($AX$25=4,AQ$27,""))))))</f>
        <v>7</v>
      </c>
      <c r="AC38" s="509"/>
      <c r="AD38" s="509"/>
      <c r="AE38" s="509"/>
      <c r="AF38" s="509"/>
      <c r="AG38" s="509"/>
      <c r="AH38" s="509"/>
      <c r="AI38" s="509"/>
      <c r="AJ38" s="509"/>
      <c r="AK38" s="509"/>
    </row>
    <row r="39" spans="7:37" ht="20.25">
      <c r="G39" s="1" t="s">
        <v>116</v>
      </c>
      <c r="H39" s="584" t="str">
        <f>IF(AX$10=5,A$10,IF(AX$13=5,A$13,IF(AX$16=5,A$16,IF(AX$19=5,A$19,IF(AX$22=5,A$22,IF(AX$25=5,A$25,""))))))</f>
        <v>TV Augsburg</v>
      </c>
      <c r="I39" s="584"/>
      <c r="J39" s="584"/>
      <c r="K39" s="584"/>
      <c r="L39" s="584"/>
      <c r="M39" s="584"/>
      <c r="N39" s="584"/>
      <c r="O39" s="584"/>
      <c r="P39" s="584"/>
      <c r="Q39" s="584"/>
      <c r="R39" s="584"/>
      <c r="S39" s="584"/>
      <c r="Z39" s="470">
        <f>IF($AX$10=5,AO$12,IF($AX$13=5,AO$15,IF($AX$16=5,AO$18,IF($AX$19=5,AO$21,IF($AX$22=5,AO$24,IF($AX$25=5,AO$27,""))))))</f>
        <v>3</v>
      </c>
      <c r="AA39" s="509" t="s">
        <v>88</v>
      </c>
      <c r="AB39" s="470">
        <f>IF($AX$10=5,AQ$12,IF($AX$13=5,AQ$15,IF($AX$16=5,AQ$18,IF($AX$19=5,AQ$21,IF($AX$22=5,AQ$24,IF($AX$25=5,AQ$27,""))))))</f>
        <v>7</v>
      </c>
      <c r="AC39" s="509"/>
      <c r="AD39" s="509"/>
      <c r="AE39" s="509"/>
      <c r="AF39" s="509"/>
      <c r="AG39" s="509"/>
      <c r="AH39" s="509"/>
      <c r="AI39" s="509"/>
      <c r="AJ39" s="509"/>
      <c r="AK39" s="509"/>
    </row>
    <row r="40" spans="7:37" ht="20.25">
      <c r="G40" s="1" t="s">
        <v>117</v>
      </c>
      <c r="H40" s="584" t="str">
        <f>IF(AX$10=6,A$10,IF(AX$13=6,A$13,IF(AX$16=6,A$16,IF(AX$19=6,A$19,IF(AX$22=6,A$22,IF(AX$25=6,A$25,""))))))</f>
        <v>TV Zainen-Maisenbach</v>
      </c>
      <c r="I40" s="584"/>
      <c r="J40" s="584"/>
      <c r="K40" s="584"/>
      <c r="L40" s="584"/>
      <c r="M40" s="584"/>
      <c r="N40" s="584"/>
      <c r="O40" s="584"/>
      <c r="P40" s="584"/>
      <c r="Q40" s="584"/>
      <c r="R40" s="584"/>
      <c r="S40" s="584"/>
      <c r="Z40" s="470">
        <f>IF($AX$10=6,AO$12,IF($AX$13=6,AO$15,IF($AX$16=6,AO$18,IF($AX$19=6,AO$21,IF($AX$22=6,AO$24,IF($AX$25=6,AO$27,""))))))</f>
        <v>2</v>
      </c>
      <c r="AA40" s="509" t="s">
        <v>88</v>
      </c>
      <c r="AB40" s="470">
        <f>IF($AX$10=6,AQ$12,IF($AX$13=6,AQ$15,IF($AX$16=6,AQ$18,IF($AX$19=6,AQ$21,IF($AX$22=6,AQ$24,IF($AX$25=6,AQ$27,""))))))</f>
        <v>8</v>
      </c>
      <c r="AC40" s="509"/>
      <c r="AD40" s="509"/>
      <c r="AE40" s="509"/>
      <c r="AF40" s="509"/>
      <c r="AG40" s="509"/>
      <c r="AH40" s="509"/>
      <c r="AI40" s="509"/>
      <c r="AJ40" s="509"/>
    </row>
  </sheetData>
  <mergeCells count="58">
    <mergeCell ref="AX13:AX15"/>
    <mergeCell ref="AX16:AX18"/>
    <mergeCell ref="AX19:AX21"/>
    <mergeCell ref="AX22:AX24"/>
    <mergeCell ref="T19:Y21"/>
    <mergeCell ref="Z22:AE24"/>
    <mergeCell ref="AL15:AN15"/>
    <mergeCell ref="AL18:AN18"/>
    <mergeCell ref="AL21:AN21"/>
    <mergeCell ref="AL24:AN24"/>
    <mergeCell ref="H40:S40"/>
    <mergeCell ref="Z34:AB34"/>
    <mergeCell ref="G32:AC32"/>
    <mergeCell ref="AX25:AX27"/>
    <mergeCell ref="H35:S35"/>
    <mergeCell ref="H36:S36"/>
    <mergeCell ref="AF25:AK27"/>
    <mergeCell ref="H37:S37"/>
    <mergeCell ref="H38:S38"/>
    <mergeCell ref="H39:S39"/>
    <mergeCell ref="AL27:AN27"/>
    <mergeCell ref="A5:P5"/>
    <mergeCell ref="T5:AV5"/>
    <mergeCell ref="AX7:AX9"/>
    <mergeCell ref="AX10:AX12"/>
    <mergeCell ref="A7:A9"/>
    <mergeCell ref="T6:Y6"/>
    <mergeCell ref="B7:G9"/>
    <mergeCell ref="H7:M9"/>
    <mergeCell ref="N7:S9"/>
    <mergeCell ref="T7:Y9"/>
    <mergeCell ref="AO9:AQ9"/>
    <mergeCell ref="E10:G10"/>
    <mergeCell ref="AL9:AN9"/>
    <mergeCell ref="AL12:AN12"/>
    <mergeCell ref="H6:S6"/>
    <mergeCell ref="AL7:AN7"/>
    <mergeCell ref="C1:AN1"/>
    <mergeCell ref="C3:AN3"/>
    <mergeCell ref="D4:N4"/>
    <mergeCell ref="T4:Z4"/>
    <mergeCell ref="AB4:AN4"/>
    <mergeCell ref="AL8:AN8"/>
    <mergeCell ref="A16:A18"/>
    <mergeCell ref="N16:S18"/>
    <mergeCell ref="Z7:AE9"/>
    <mergeCell ref="AF7:AK9"/>
    <mergeCell ref="B12:D12"/>
    <mergeCell ref="E12:G12"/>
    <mergeCell ref="A13:A15"/>
    <mergeCell ref="H13:M15"/>
    <mergeCell ref="A10:A12"/>
    <mergeCell ref="B10:D10"/>
    <mergeCell ref="A25:A27"/>
    <mergeCell ref="A19:A21"/>
    <mergeCell ref="A22:A24"/>
    <mergeCell ref="B11:D11"/>
    <mergeCell ref="E11:G11"/>
  </mergeCells>
  <phoneticPr fontId="0" type="noConversion"/>
  <pageMargins left="0.78740157480314965" right="0.78740157480314965" top="0.39370078740157483" bottom="0" header="0.51181102362204722" footer="0.51181102362204722"/>
  <pageSetup paperSize="9" scale="76" fitToHeight="0" orientation="landscape" r:id="rId1"/>
  <headerFooter alignWithMargins="0"/>
  <colBreaks count="1" manualBreakCount="1">
    <brk id="43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X40"/>
  <sheetViews>
    <sheetView workbookViewId="0">
      <selection activeCell="AL36" sqref="AL36"/>
    </sheetView>
  </sheetViews>
  <sheetFormatPr defaultRowHeight="12.75"/>
  <cols>
    <col min="1" max="1" width="16.7109375" customWidth="1"/>
    <col min="2" max="2" width="4.28515625" customWidth="1"/>
    <col min="3" max="3" width="0.85546875" customWidth="1"/>
    <col min="4" max="5" width="4.28515625" customWidth="1"/>
    <col min="6" max="6" width="0.85546875" customWidth="1"/>
    <col min="7" max="8" width="4.28515625" customWidth="1"/>
    <col min="9" max="9" width="0.85546875" customWidth="1"/>
    <col min="10" max="11" width="4.28515625" customWidth="1"/>
    <col min="12" max="12" width="0.85546875" customWidth="1"/>
    <col min="13" max="14" width="4.28515625" customWidth="1"/>
    <col min="15" max="15" width="1.140625" customWidth="1"/>
    <col min="16" max="17" width="4.28515625" customWidth="1"/>
    <col min="18" max="18" width="1.42578125" customWidth="1"/>
    <col min="19" max="20" width="4.28515625" customWidth="1"/>
    <col min="21" max="21" width="0.85546875" customWidth="1"/>
    <col min="22" max="23" width="4.28515625" customWidth="1"/>
    <col min="24" max="24" width="0.85546875" customWidth="1"/>
    <col min="25" max="25" width="4.28515625" customWidth="1"/>
    <col min="26" max="26" width="4.7109375" bestFit="1" customWidth="1"/>
    <col min="27" max="27" width="1.7109375" customWidth="1"/>
    <col min="28" max="28" width="4.7109375" bestFit="1" customWidth="1"/>
    <col min="29" max="29" width="4.28515625" customWidth="1"/>
    <col min="30" max="30" width="0.85546875" customWidth="1"/>
    <col min="31" max="32" width="4.28515625" customWidth="1"/>
    <col min="33" max="33" width="1.7109375" customWidth="1"/>
    <col min="34" max="35" width="4.28515625" customWidth="1"/>
    <col min="36" max="36" width="1.7109375" customWidth="1"/>
    <col min="37" max="37" width="4.28515625" customWidth="1"/>
    <col min="38" max="38" width="5.7109375" customWidth="1"/>
    <col min="39" max="39" width="0.85546875" customWidth="1"/>
    <col min="40" max="41" width="5.7109375" customWidth="1"/>
    <col min="42" max="42" width="0.85546875" customWidth="1"/>
    <col min="43" max="43" width="5.7109375" customWidth="1"/>
    <col min="44" max="45" width="8.7109375" hidden="1" customWidth="1"/>
    <col min="46" max="46" width="10.28515625" hidden="1" customWidth="1"/>
    <col min="47" max="47" width="11.5703125" hidden="1" customWidth="1"/>
    <col min="48" max="49" width="12.85546875" hidden="1" customWidth="1"/>
    <col min="50" max="256" width="11.42578125" customWidth="1"/>
  </cols>
  <sheetData>
    <row r="1" spans="1:50" ht="30" customHeight="1">
      <c r="C1" s="558" t="s">
        <v>96</v>
      </c>
      <c r="D1" s="558"/>
      <c r="E1" s="558"/>
      <c r="F1" s="558"/>
      <c r="G1" s="558"/>
      <c r="H1" s="558"/>
      <c r="I1" s="558"/>
      <c r="J1" s="558"/>
      <c r="K1" s="558"/>
      <c r="L1" s="558"/>
      <c r="M1" s="558"/>
      <c r="N1" s="558"/>
      <c r="O1" s="558"/>
      <c r="P1" s="558"/>
      <c r="Q1" s="558"/>
      <c r="R1" s="558"/>
      <c r="S1" s="558"/>
      <c r="T1" s="558"/>
      <c r="U1" s="558"/>
      <c r="V1" s="558"/>
      <c r="W1" s="558"/>
      <c r="X1" s="558"/>
      <c r="Y1" s="558"/>
      <c r="Z1" s="558"/>
      <c r="AA1" s="558"/>
      <c r="AB1" s="558"/>
      <c r="AC1" s="558"/>
      <c r="AD1" s="558"/>
      <c r="AE1" s="558"/>
      <c r="AF1" s="558"/>
      <c r="AG1" s="558"/>
      <c r="AH1" s="558"/>
      <c r="AI1" s="558"/>
      <c r="AJ1" s="558"/>
      <c r="AK1" s="558"/>
      <c r="AL1" s="558"/>
      <c r="AM1" s="558"/>
      <c r="AN1" s="558"/>
      <c r="AO1" s="512"/>
      <c r="AP1" s="512"/>
      <c r="AQ1" s="512"/>
      <c r="AR1" s="512"/>
      <c r="AS1" s="512"/>
      <c r="AT1" s="512"/>
      <c r="AU1" s="512"/>
    </row>
    <row r="2" spans="1:50" ht="8.25" customHeight="1"/>
    <row r="3" spans="1:50" ht="28.5" customHeight="1">
      <c r="C3" s="559" t="str">
        <f>'Gruppe A'!C3</f>
        <v>Deutsche Meisterschaft</v>
      </c>
      <c r="D3" s="559"/>
      <c r="E3" s="559"/>
      <c r="F3" s="559"/>
      <c r="G3" s="559"/>
      <c r="H3" s="559"/>
      <c r="I3" s="559"/>
      <c r="J3" s="559"/>
      <c r="K3" s="559"/>
      <c r="L3" s="559"/>
      <c r="M3" s="559"/>
      <c r="N3" s="559"/>
      <c r="O3" s="559"/>
      <c r="P3" s="559"/>
      <c r="Q3" s="559"/>
      <c r="R3" s="559"/>
      <c r="S3" s="559"/>
      <c r="T3" s="559"/>
      <c r="U3" s="559"/>
      <c r="V3" s="559"/>
      <c r="W3" s="559"/>
      <c r="X3" s="559"/>
      <c r="Y3" s="559"/>
      <c r="Z3" s="559"/>
      <c r="AA3" s="559"/>
      <c r="AB3" s="559"/>
      <c r="AC3" s="559"/>
      <c r="AD3" s="559"/>
      <c r="AE3" s="559"/>
      <c r="AF3" s="559"/>
      <c r="AG3" s="559"/>
      <c r="AH3" s="559"/>
      <c r="AI3" s="559"/>
      <c r="AJ3" s="559"/>
      <c r="AK3" s="559"/>
      <c r="AL3" s="559"/>
      <c r="AM3" s="559"/>
      <c r="AN3" s="559"/>
      <c r="AO3" s="7"/>
      <c r="AP3" s="7"/>
      <c r="AQ3" s="7"/>
      <c r="AR3" s="7"/>
      <c r="AS3" s="7"/>
      <c r="AT3" s="7"/>
      <c r="AU3" s="7"/>
    </row>
    <row r="4" spans="1:50" ht="23.25" customHeight="1">
      <c r="B4" s="8"/>
      <c r="C4" s="8"/>
      <c r="D4" s="560" t="str">
        <f>'Gruppe A'!D4</f>
        <v>Großenaspe</v>
      </c>
      <c r="E4" s="560"/>
      <c r="F4" s="560"/>
      <c r="G4" s="560"/>
      <c r="H4" s="560"/>
      <c r="I4" s="560"/>
      <c r="J4" s="560"/>
      <c r="K4" s="560"/>
      <c r="L4" s="560"/>
      <c r="M4" s="560"/>
      <c r="N4" s="560"/>
      <c r="O4" s="8"/>
      <c r="P4" s="8"/>
      <c r="Q4" s="8"/>
      <c r="R4" s="8"/>
      <c r="S4" s="8"/>
      <c r="T4" s="561">
        <f>'Gruppe A'!T4</f>
        <v>42273</v>
      </c>
      <c r="U4" s="561"/>
      <c r="V4" s="561"/>
      <c r="W4" s="561"/>
      <c r="X4" s="561"/>
      <c r="Y4" s="561"/>
      <c r="Z4" s="561"/>
      <c r="AA4" s="8" t="s">
        <v>2</v>
      </c>
      <c r="AB4" s="562">
        <f>'Gruppe A'!AB4</f>
        <v>42274</v>
      </c>
      <c r="AC4" s="562"/>
      <c r="AD4" s="562"/>
      <c r="AE4" s="562"/>
      <c r="AF4" s="562"/>
      <c r="AG4" s="562"/>
      <c r="AH4" s="562"/>
      <c r="AI4" s="562"/>
      <c r="AJ4" s="562"/>
      <c r="AK4" s="562"/>
      <c r="AL4" s="562"/>
      <c r="AM4" s="562"/>
      <c r="AN4" s="562"/>
      <c r="AO4" s="514"/>
      <c r="AP4" s="514"/>
      <c r="AQ4" s="514"/>
      <c r="AR4" s="514"/>
      <c r="AS4" s="514"/>
      <c r="AT4" s="514"/>
      <c r="AU4" s="514"/>
      <c r="AV4" s="8"/>
    </row>
    <row r="5" spans="1:50" ht="18.75" customHeight="1">
      <c r="A5" s="563"/>
      <c r="B5" s="563"/>
      <c r="C5" s="563"/>
      <c r="D5" s="563"/>
      <c r="E5" s="563"/>
      <c r="F5" s="563"/>
      <c r="G5" s="563"/>
      <c r="H5" s="563"/>
      <c r="I5" s="563"/>
      <c r="J5" s="563"/>
      <c r="K5" s="563"/>
      <c r="L5" s="563"/>
      <c r="M5" s="563"/>
      <c r="N5" s="563"/>
      <c r="O5" s="563"/>
      <c r="P5" s="563"/>
      <c r="Q5" s="510"/>
      <c r="R5" s="510"/>
      <c r="S5" s="510"/>
      <c r="T5" s="564"/>
      <c r="U5" s="564"/>
      <c r="V5" s="564"/>
      <c r="W5" s="564"/>
      <c r="X5" s="564"/>
      <c r="Y5" s="564"/>
      <c r="Z5" s="564"/>
      <c r="AA5" s="564"/>
      <c r="AB5" s="564"/>
      <c r="AC5" s="564"/>
      <c r="AD5" s="564"/>
      <c r="AE5" s="564"/>
      <c r="AF5" s="564"/>
      <c r="AG5" s="564"/>
      <c r="AH5" s="564"/>
      <c r="AI5" s="564"/>
      <c r="AJ5" s="564"/>
      <c r="AK5" s="564"/>
      <c r="AL5" s="564"/>
      <c r="AM5" s="564"/>
      <c r="AN5" s="564"/>
      <c r="AO5" s="564"/>
      <c r="AP5" s="564"/>
      <c r="AQ5" s="564"/>
      <c r="AR5" s="564"/>
      <c r="AS5" s="564"/>
      <c r="AT5" s="564"/>
      <c r="AU5" s="564"/>
      <c r="AV5" s="564"/>
    </row>
    <row r="6" spans="1:50" ht="24.75" customHeight="1" thickBot="1">
      <c r="H6" s="581" t="str">
        <f>'Gruppe A'!H6</f>
        <v>männlich U16</v>
      </c>
      <c r="I6" s="581"/>
      <c r="J6" s="581"/>
      <c r="K6" s="581"/>
      <c r="L6" s="581"/>
      <c r="M6" s="581"/>
      <c r="N6" s="581"/>
      <c r="O6" s="581"/>
      <c r="P6" s="581"/>
      <c r="Q6" s="581"/>
      <c r="R6" s="581"/>
      <c r="S6" s="581"/>
      <c r="T6" s="573" t="s">
        <v>9</v>
      </c>
      <c r="U6" s="573"/>
      <c r="V6" s="573"/>
      <c r="W6" s="573"/>
      <c r="X6" s="573"/>
      <c r="Y6" s="573"/>
    </row>
    <row r="7" spans="1:50" ht="16.5" customHeight="1" thickTop="1">
      <c r="A7" s="570" t="s">
        <v>65</v>
      </c>
      <c r="B7" s="545" t="str">
        <f>A10</f>
        <v>SV Düdenbüttel</v>
      </c>
      <c r="C7" s="546"/>
      <c r="D7" s="546"/>
      <c r="E7" s="546"/>
      <c r="F7" s="546"/>
      <c r="G7" s="547"/>
      <c r="H7" s="545" t="str">
        <f>A13</f>
        <v>TV Vaihingen/Enz</v>
      </c>
      <c r="I7" s="546"/>
      <c r="J7" s="546"/>
      <c r="K7" s="546"/>
      <c r="L7" s="546"/>
      <c r="M7" s="547"/>
      <c r="N7" s="545" t="str">
        <f>A16</f>
        <v>VfL Kellinghusen</v>
      </c>
      <c r="O7" s="546"/>
      <c r="P7" s="546"/>
      <c r="Q7" s="546"/>
      <c r="R7" s="546"/>
      <c r="S7" s="547"/>
      <c r="T7" s="545" t="str">
        <f>A19</f>
        <v>DJK Nierswacht Odenkirchen</v>
      </c>
      <c r="U7" s="546"/>
      <c r="V7" s="546"/>
      <c r="W7" s="546"/>
      <c r="X7" s="546"/>
      <c r="Y7" s="547"/>
      <c r="Z7" s="545" t="str">
        <f>A22</f>
        <v>TV Haibach</v>
      </c>
      <c r="AA7" s="546"/>
      <c r="AB7" s="546"/>
      <c r="AC7" s="546"/>
      <c r="AD7" s="546"/>
      <c r="AE7" s="547"/>
      <c r="AF7" s="545" t="str">
        <f>A25</f>
        <v>TV Klarenthal</v>
      </c>
      <c r="AG7" s="546"/>
      <c r="AH7" s="546"/>
      <c r="AI7" s="546"/>
      <c r="AJ7" s="546"/>
      <c r="AK7" s="547"/>
      <c r="AL7" s="582" t="s">
        <v>98</v>
      </c>
      <c r="AM7" s="583"/>
      <c r="AN7" s="583"/>
      <c r="AO7" s="100"/>
      <c r="AP7" s="101"/>
      <c r="AQ7" s="102"/>
      <c r="AR7" s="62" t="s">
        <v>99</v>
      </c>
      <c r="AS7" s="62" t="s">
        <v>100</v>
      </c>
      <c r="AT7" s="63" t="s">
        <v>101</v>
      </c>
      <c r="AU7" s="62" t="s">
        <v>102</v>
      </c>
      <c r="AV7" s="62" t="s">
        <v>103</v>
      </c>
      <c r="AW7" s="63"/>
      <c r="AX7" s="565" t="s">
        <v>104</v>
      </c>
    </row>
    <row r="8" spans="1:50" ht="16.5" customHeight="1">
      <c r="A8" s="571"/>
      <c r="B8" s="548"/>
      <c r="C8" s="549"/>
      <c r="D8" s="549"/>
      <c r="E8" s="549"/>
      <c r="F8" s="549"/>
      <c r="G8" s="550"/>
      <c r="H8" s="548"/>
      <c r="I8" s="549"/>
      <c r="J8" s="549"/>
      <c r="K8" s="549"/>
      <c r="L8" s="549"/>
      <c r="M8" s="550"/>
      <c r="N8" s="548"/>
      <c r="O8" s="549"/>
      <c r="P8" s="549"/>
      <c r="Q8" s="549"/>
      <c r="R8" s="549"/>
      <c r="S8" s="550"/>
      <c r="T8" s="548"/>
      <c r="U8" s="549"/>
      <c r="V8" s="549"/>
      <c r="W8" s="549"/>
      <c r="X8" s="549"/>
      <c r="Y8" s="550"/>
      <c r="Z8" s="548"/>
      <c r="AA8" s="549"/>
      <c r="AB8" s="549"/>
      <c r="AC8" s="549"/>
      <c r="AD8" s="549"/>
      <c r="AE8" s="550"/>
      <c r="AF8" s="548"/>
      <c r="AG8" s="549"/>
      <c r="AH8" s="549"/>
      <c r="AI8" s="549"/>
      <c r="AJ8" s="549"/>
      <c r="AK8" s="550"/>
      <c r="AL8" s="534" t="s">
        <v>84</v>
      </c>
      <c r="AM8" s="535"/>
      <c r="AN8" s="535"/>
      <c r="AO8" s="28"/>
      <c r="AP8" s="26"/>
      <c r="AQ8" s="29"/>
      <c r="AR8" s="64" t="s">
        <v>105</v>
      </c>
      <c r="AS8" s="64" t="s">
        <v>105</v>
      </c>
      <c r="AT8" s="65" t="s">
        <v>106</v>
      </c>
      <c r="AU8" s="64" t="s">
        <v>106</v>
      </c>
      <c r="AV8" s="64" t="s">
        <v>85</v>
      </c>
      <c r="AW8" s="65" t="s">
        <v>104</v>
      </c>
      <c r="AX8" s="566"/>
    </row>
    <row r="9" spans="1:50" ht="16.5" customHeight="1" thickBot="1">
      <c r="A9" s="572"/>
      <c r="B9" s="548"/>
      <c r="C9" s="549"/>
      <c r="D9" s="549"/>
      <c r="E9" s="549"/>
      <c r="F9" s="549"/>
      <c r="G9" s="550"/>
      <c r="H9" s="548"/>
      <c r="I9" s="549"/>
      <c r="J9" s="549"/>
      <c r="K9" s="549"/>
      <c r="L9" s="549"/>
      <c r="M9" s="550"/>
      <c r="N9" s="548"/>
      <c r="O9" s="549"/>
      <c r="P9" s="549"/>
      <c r="Q9" s="549"/>
      <c r="R9" s="549"/>
      <c r="S9" s="550"/>
      <c r="T9" s="548"/>
      <c r="U9" s="549"/>
      <c r="V9" s="549"/>
      <c r="W9" s="549"/>
      <c r="X9" s="549"/>
      <c r="Y9" s="550"/>
      <c r="Z9" s="548"/>
      <c r="AA9" s="549"/>
      <c r="AB9" s="549"/>
      <c r="AC9" s="549"/>
      <c r="AD9" s="549"/>
      <c r="AE9" s="550"/>
      <c r="AF9" s="548"/>
      <c r="AG9" s="549"/>
      <c r="AH9" s="549"/>
      <c r="AI9" s="549"/>
      <c r="AJ9" s="549"/>
      <c r="AK9" s="550"/>
      <c r="AL9" s="534" t="s">
        <v>107</v>
      </c>
      <c r="AM9" s="535"/>
      <c r="AN9" s="535"/>
      <c r="AO9" s="574" t="s">
        <v>85</v>
      </c>
      <c r="AP9" s="575"/>
      <c r="AQ9" s="576"/>
      <c r="AR9" s="64" t="s">
        <v>108</v>
      </c>
      <c r="AS9" s="64" t="s">
        <v>109</v>
      </c>
      <c r="AT9" s="65" t="s">
        <v>108</v>
      </c>
      <c r="AU9" s="64" t="s">
        <v>109</v>
      </c>
      <c r="AV9" s="64"/>
      <c r="AW9" s="65" t="s">
        <v>110</v>
      </c>
      <c r="AX9" s="566"/>
    </row>
    <row r="10" spans="1:50" ht="16.5" customHeight="1" thickTop="1">
      <c r="A10" s="528" t="str">
        <f>'Spielplan Sa'!I6</f>
        <v>SV Düdenbüttel</v>
      </c>
      <c r="B10" s="556" t="s">
        <v>81</v>
      </c>
      <c r="C10" s="557"/>
      <c r="D10" s="557"/>
      <c r="E10" s="557" t="s">
        <v>98</v>
      </c>
      <c r="F10" s="557"/>
      <c r="G10" s="577"/>
      <c r="H10" s="11">
        <f>'Ergebnisse Sa'!Q114</f>
        <v>3</v>
      </c>
      <c r="I10" s="9" t="s">
        <v>88</v>
      </c>
      <c r="J10" s="96">
        <f>'Ergebnisse Sa'!S114</f>
        <v>11</v>
      </c>
      <c r="K10" s="98">
        <f>H10+H11+H12</f>
        <v>10</v>
      </c>
      <c r="L10" s="9" t="s">
        <v>88</v>
      </c>
      <c r="M10" s="10">
        <f>J10+J11+J12</f>
        <v>22</v>
      </c>
      <c r="N10" s="11">
        <f>'Ergebnisse Sa'!Q116</f>
        <v>12</v>
      </c>
      <c r="O10" s="9" t="s">
        <v>88</v>
      </c>
      <c r="P10" s="96">
        <f>'Ergebnisse Sa'!S116</f>
        <v>10</v>
      </c>
      <c r="Q10" s="98">
        <f>N10+N11+N12</f>
        <v>23</v>
      </c>
      <c r="R10" s="9" t="s">
        <v>88</v>
      </c>
      <c r="S10" s="10">
        <f>P10+P11+P12</f>
        <v>17</v>
      </c>
      <c r="T10" s="11">
        <f>'Ergebnisse Sa'!Q105</f>
        <v>11</v>
      </c>
      <c r="U10" s="9" t="s">
        <v>88</v>
      </c>
      <c r="V10" s="96">
        <f>'Ergebnisse Sa'!S105</f>
        <v>6</v>
      </c>
      <c r="W10" s="98">
        <f>T10+T11+T12</f>
        <v>23</v>
      </c>
      <c r="X10" s="9" t="s">
        <v>88</v>
      </c>
      <c r="Y10" s="10">
        <f>V10+V11+V12</f>
        <v>16</v>
      </c>
      <c r="Z10" s="11">
        <f>'Ergebnisse Sa'!Q108</f>
        <v>12</v>
      </c>
      <c r="AA10" s="9" t="s">
        <v>88</v>
      </c>
      <c r="AB10" s="96">
        <f>'Ergebnisse Sa'!S108</f>
        <v>10</v>
      </c>
      <c r="AC10" s="98">
        <f>Z10+Z11+Z12</f>
        <v>17</v>
      </c>
      <c r="AD10" s="9" t="s">
        <v>88</v>
      </c>
      <c r="AE10" s="10">
        <f>AB10+AB11+AB12</f>
        <v>21</v>
      </c>
      <c r="AF10" s="11">
        <f>'Ergebnisse Sa'!Q111</f>
        <v>11</v>
      </c>
      <c r="AG10" s="9" t="s">
        <v>88</v>
      </c>
      <c r="AH10" s="96">
        <f>'Ergebnisse Sa'!S111</f>
        <v>2</v>
      </c>
      <c r="AI10" s="98">
        <f>AF10+AF11+AF12</f>
        <v>22</v>
      </c>
      <c r="AJ10" s="9" t="s">
        <v>88</v>
      </c>
      <c r="AK10" s="10">
        <f>AH10+AH11+AH12</f>
        <v>6</v>
      </c>
      <c r="AL10" s="12">
        <f>IF(K10="",0,+K10+IF(Q10="",0,+Q10+IF(W10="",0,+W10+IF(AC10="",0,+AC10+IF(AI10="",0,+AI10)))))</f>
        <v>95</v>
      </c>
      <c r="AM10" s="13" t="s">
        <v>88</v>
      </c>
      <c r="AN10" s="27">
        <f>IF(M10="",0,+M10+IF(S10="",0,+S10+IF(Y10="",0,+Y10+IF(AE10="",0,+AE10)+IF(AK10="",0,+AK10))))</f>
        <v>82</v>
      </c>
      <c r="AO10" s="30"/>
      <c r="AP10" s="14"/>
      <c r="AQ10" s="31"/>
      <c r="AR10" s="66">
        <f>AL10</f>
        <v>95</v>
      </c>
      <c r="AS10" s="66">
        <f>(AL10-AN10)*1000</f>
        <v>13000</v>
      </c>
      <c r="AT10" s="66"/>
      <c r="AU10" s="66"/>
      <c r="AV10" s="66"/>
      <c r="AW10" s="66"/>
      <c r="AX10" s="567">
        <f>IF('Ergebnisse Sa'!AK$119+'Ergebnisse Sa'!AM$119=0,"",IF(AW11="","",RANK(AW11,AW$11:AW$26,0)))</f>
        <v>2</v>
      </c>
    </row>
    <row r="11" spans="1:50" ht="16.5" customHeight="1">
      <c r="A11" s="529"/>
      <c r="B11" s="531" t="s">
        <v>82</v>
      </c>
      <c r="C11" s="532"/>
      <c r="D11" s="532"/>
      <c r="E11" s="532" t="s">
        <v>84</v>
      </c>
      <c r="F11" s="532"/>
      <c r="G11" s="533"/>
      <c r="H11" s="15">
        <f>'Ergebnisse Sa'!U114</f>
        <v>7</v>
      </c>
      <c r="I11" s="16" t="s">
        <v>88</v>
      </c>
      <c r="J11" s="52">
        <f>'Ergebnisse Sa'!W114</f>
        <v>11</v>
      </c>
      <c r="K11" s="54">
        <f>'Ergebnisse Sa'!AH114</f>
        <v>0</v>
      </c>
      <c r="L11" s="44" t="s">
        <v>88</v>
      </c>
      <c r="M11" s="46">
        <f>'Ergebnisse Sa'!AJ114</f>
        <v>2</v>
      </c>
      <c r="N11" s="15">
        <f>'Ergebnisse Sa'!U116</f>
        <v>11</v>
      </c>
      <c r="O11" s="16" t="s">
        <v>88</v>
      </c>
      <c r="P11" s="52">
        <f>'Ergebnisse Sa'!W116</f>
        <v>7</v>
      </c>
      <c r="Q11" s="54">
        <f>'Ergebnisse Sa'!AH116</f>
        <v>2</v>
      </c>
      <c r="R11" s="44" t="s">
        <v>88</v>
      </c>
      <c r="S11" s="46">
        <f>'Ergebnisse Sa'!AJ116</f>
        <v>0</v>
      </c>
      <c r="T11" s="15">
        <f>'Ergebnisse Sa'!U105</f>
        <v>12</v>
      </c>
      <c r="U11" s="16" t="s">
        <v>88</v>
      </c>
      <c r="V11" s="52">
        <f>'Ergebnisse Sa'!W105</f>
        <v>10</v>
      </c>
      <c r="W11" s="54">
        <f>'Ergebnisse Sa'!AH105</f>
        <v>2</v>
      </c>
      <c r="X11" s="44" t="s">
        <v>88</v>
      </c>
      <c r="Y11" s="46">
        <f>'Ergebnisse Sa'!AJ105</f>
        <v>0</v>
      </c>
      <c r="Z11" s="15">
        <f>'Ergebnisse Sa'!U108</f>
        <v>5</v>
      </c>
      <c r="AA11" s="16" t="s">
        <v>88</v>
      </c>
      <c r="AB11" s="52">
        <f>'Ergebnisse Sa'!W108</f>
        <v>11</v>
      </c>
      <c r="AC11" s="54">
        <f>'Ergebnisse Sa'!AH108</f>
        <v>1</v>
      </c>
      <c r="AD11" s="44" t="s">
        <v>88</v>
      </c>
      <c r="AE11" s="46">
        <f>'Ergebnisse Sa'!AJ108</f>
        <v>1</v>
      </c>
      <c r="AF11" s="15">
        <f>'Ergebnisse Sa'!U111</f>
        <v>11</v>
      </c>
      <c r="AG11" s="16" t="s">
        <v>88</v>
      </c>
      <c r="AH11" s="52">
        <f>'Ergebnisse Sa'!W111</f>
        <v>4</v>
      </c>
      <c r="AI11" s="54">
        <f>'Ergebnisse Sa'!AH111</f>
        <v>2</v>
      </c>
      <c r="AJ11" s="44" t="s">
        <v>88</v>
      </c>
      <c r="AK11" s="46">
        <f>'Ergebnisse Sa'!AJ111</f>
        <v>0</v>
      </c>
      <c r="AL11" s="42">
        <f>K11+Q11+W11+AC11+AI11</f>
        <v>7</v>
      </c>
      <c r="AM11" s="17" t="s">
        <v>88</v>
      </c>
      <c r="AN11" s="43">
        <f>M11+S11+Y11+AE11+AK11</f>
        <v>3</v>
      </c>
      <c r="AO11" s="48"/>
      <c r="AP11" s="49"/>
      <c r="AQ11" s="50"/>
      <c r="AR11" s="67"/>
      <c r="AS11" s="68"/>
      <c r="AT11" s="68">
        <f>AL11*100000</f>
        <v>700000</v>
      </c>
      <c r="AU11" s="68">
        <f>(AL11-AN11)*1000000</f>
        <v>4000000</v>
      </c>
      <c r="AV11" s="69"/>
      <c r="AW11" s="68">
        <f>AV12+AU11+AT11+AS10+AR10</f>
        <v>74713095</v>
      </c>
      <c r="AX11" s="568"/>
    </row>
    <row r="12" spans="1:50" ht="16.5" customHeight="1" thickBot="1">
      <c r="A12" s="529"/>
      <c r="B12" s="551"/>
      <c r="C12" s="552"/>
      <c r="D12" s="552"/>
      <c r="E12" s="552" t="s">
        <v>85</v>
      </c>
      <c r="F12" s="552"/>
      <c r="G12" s="553"/>
      <c r="H12" s="18"/>
      <c r="I12" s="19"/>
      <c r="J12" s="97"/>
      <c r="K12" s="99">
        <f>'Ergebnisse Sa'!AK114</f>
        <v>0</v>
      </c>
      <c r="L12" s="45" t="s">
        <v>88</v>
      </c>
      <c r="M12" s="47">
        <f>'Ergebnisse Sa'!AM114</f>
        <v>2</v>
      </c>
      <c r="N12" s="18"/>
      <c r="O12" s="19"/>
      <c r="P12" s="97"/>
      <c r="Q12" s="99">
        <f>'Ergebnisse Sa'!AK116</f>
        <v>2</v>
      </c>
      <c r="R12" s="45" t="s">
        <v>88</v>
      </c>
      <c r="S12" s="47">
        <f>'Ergebnisse Sa'!AM116</f>
        <v>0</v>
      </c>
      <c r="T12" s="18"/>
      <c r="U12" s="19"/>
      <c r="V12" s="97"/>
      <c r="W12" s="99">
        <f>'Ergebnisse Sa'!AK105</f>
        <v>2</v>
      </c>
      <c r="X12" s="45" t="s">
        <v>88</v>
      </c>
      <c r="Y12" s="47">
        <f>'Ergebnisse Sa'!AM105</f>
        <v>0</v>
      </c>
      <c r="Z12" s="18"/>
      <c r="AA12" s="19"/>
      <c r="AB12" s="97"/>
      <c r="AC12" s="99">
        <f>'Ergebnisse Sa'!AK108</f>
        <v>1</v>
      </c>
      <c r="AD12" s="45" t="s">
        <v>88</v>
      </c>
      <c r="AE12" s="47">
        <f>'Ergebnisse Sa'!AM108</f>
        <v>1</v>
      </c>
      <c r="AF12" s="18"/>
      <c r="AG12" s="19"/>
      <c r="AH12" s="97"/>
      <c r="AI12" s="99">
        <f>'Ergebnisse Sa'!AK111</f>
        <v>2</v>
      </c>
      <c r="AJ12" s="45" t="s">
        <v>88</v>
      </c>
      <c r="AK12" s="47">
        <f>'Ergebnisse Sa'!AM111</f>
        <v>0</v>
      </c>
      <c r="AL12" s="578">
        <f>AL10-AN10</f>
        <v>13</v>
      </c>
      <c r="AM12" s="579"/>
      <c r="AN12" s="580"/>
      <c r="AO12" s="32">
        <f>K12+Q12+W12+AC12+AI12</f>
        <v>7</v>
      </c>
      <c r="AP12" s="20" t="s">
        <v>88</v>
      </c>
      <c r="AQ12" s="33">
        <f>M12+S12+Y12+AE12+AK12</f>
        <v>3</v>
      </c>
      <c r="AR12" s="70"/>
      <c r="AS12" s="71"/>
      <c r="AT12" s="71"/>
      <c r="AU12" s="71"/>
      <c r="AV12" s="72">
        <f>AO12*10000000</f>
        <v>70000000</v>
      </c>
      <c r="AW12" s="71"/>
      <c r="AX12" s="569"/>
    </row>
    <row r="13" spans="1:50" ht="16.5" customHeight="1" thickTop="1">
      <c r="A13" s="554" t="str">
        <f>'Spielplan Sa'!I7</f>
        <v>TV Vaihingen/Enz</v>
      </c>
      <c r="B13" s="11">
        <f>J10</f>
        <v>11</v>
      </c>
      <c r="C13" s="9" t="s">
        <v>88</v>
      </c>
      <c r="D13" s="96">
        <f>H10</f>
        <v>3</v>
      </c>
      <c r="E13" s="98">
        <f>M10</f>
        <v>22</v>
      </c>
      <c r="F13" s="9" t="s">
        <v>88</v>
      </c>
      <c r="G13" s="10">
        <f>K10</f>
        <v>10</v>
      </c>
      <c r="H13" s="536" t="s">
        <v>65</v>
      </c>
      <c r="I13" s="537"/>
      <c r="J13" s="537"/>
      <c r="K13" s="537"/>
      <c r="L13" s="537"/>
      <c r="M13" s="538"/>
      <c r="N13" s="11">
        <f>'Ergebnisse Sa'!Q118</f>
        <v>11</v>
      </c>
      <c r="O13" s="9" t="s">
        <v>88</v>
      </c>
      <c r="P13" s="96">
        <f>'Ergebnisse Sa'!S118</f>
        <v>0</v>
      </c>
      <c r="Q13" s="98">
        <f>N13+N14+N15</f>
        <v>22</v>
      </c>
      <c r="R13" s="9" t="s">
        <v>88</v>
      </c>
      <c r="S13" s="10">
        <f>P13+P14+P15</f>
        <v>8</v>
      </c>
      <c r="T13" s="11">
        <f>'Ergebnisse Sa'!Q112</f>
        <v>11</v>
      </c>
      <c r="U13" s="9" t="s">
        <v>88</v>
      </c>
      <c r="V13" s="96">
        <f>'Ergebnisse Sa'!S112</f>
        <v>4</v>
      </c>
      <c r="W13" s="98">
        <f>T13+T14+T15</f>
        <v>22</v>
      </c>
      <c r="X13" s="9" t="s">
        <v>88</v>
      </c>
      <c r="Y13" s="10">
        <f>V13+V14+V15</f>
        <v>8</v>
      </c>
      <c r="Z13" s="11">
        <f>'Ergebnisse Sa'!Q106</f>
        <v>11</v>
      </c>
      <c r="AA13" s="9" t="s">
        <v>88</v>
      </c>
      <c r="AB13" s="96">
        <f>'Ergebnisse Sa'!S106</f>
        <v>4</v>
      </c>
      <c r="AC13" s="98">
        <f>Z13+Z14+Z15</f>
        <v>22</v>
      </c>
      <c r="AD13" s="9" t="s">
        <v>88</v>
      </c>
      <c r="AE13" s="10">
        <f>AB13+AB14+AB15</f>
        <v>8</v>
      </c>
      <c r="AF13" s="11">
        <f>'Ergebnisse Sa'!Q109</f>
        <v>11</v>
      </c>
      <c r="AG13" s="9" t="s">
        <v>88</v>
      </c>
      <c r="AH13" s="96">
        <f>'Ergebnisse Sa'!S109</f>
        <v>5</v>
      </c>
      <c r="AI13" s="98">
        <f>AF13+AF14+AF15</f>
        <v>22</v>
      </c>
      <c r="AJ13" s="9" t="s">
        <v>88</v>
      </c>
      <c r="AK13" s="10">
        <f>AH13+AH14+AH15</f>
        <v>5</v>
      </c>
      <c r="AL13" s="27">
        <f>IF(E13="",0,+E13+IF(Q13="",0,+Q13+IF(W13="",0,+W13+IF(AC13="",0,+AC13)+IF(AI13="",0,+AI13))))</f>
        <v>110</v>
      </c>
      <c r="AM13" s="21" t="s">
        <v>88</v>
      </c>
      <c r="AN13" s="27">
        <f>IF(G13="",0,+G13+IF(S13="",0,+S13+IF(Y13="",0,+Y13+IF(AE13="",0,+AE13)+IF(AK13="",0,+AK13))))</f>
        <v>39</v>
      </c>
      <c r="AO13" s="30"/>
      <c r="AP13" s="14"/>
      <c r="AQ13" s="31"/>
      <c r="AR13" s="66">
        <f>AL13</f>
        <v>110</v>
      </c>
      <c r="AS13" s="66">
        <f>(AL13-AN13)*1000</f>
        <v>71000</v>
      </c>
      <c r="AT13" s="66"/>
      <c r="AU13" s="66"/>
      <c r="AV13" s="66"/>
      <c r="AW13" s="66"/>
      <c r="AX13" s="567">
        <f>IF('Ergebnisse Sa'!AK$119+'Ergebnisse Sa'!AM$119=0,"",IF(AW14="","",RANK(AW14,AW$11:AW$26,0)))</f>
        <v>1</v>
      </c>
    </row>
    <row r="14" spans="1:50" ht="16.5" customHeight="1">
      <c r="A14" s="548"/>
      <c r="B14" s="15">
        <f>J11</f>
        <v>11</v>
      </c>
      <c r="C14" s="16" t="s">
        <v>88</v>
      </c>
      <c r="D14" s="52">
        <f>H11</f>
        <v>7</v>
      </c>
      <c r="E14" s="54">
        <f>M11</f>
        <v>2</v>
      </c>
      <c r="F14" s="44" t="s">
        <v>88</v>
      </c>
      <c r="G14" s="46">
        <f>K11</f>
        <v>0</v>
      </c>
      <c r="H14" s="539"/>
      <c r="I14" s="540"/>
      <c r="J14" s="540"/>
      <c r="K14" s="540"/>
      <c r="L14" s="540"/>
      <c r="M14" s="541"/>
      <c r="N14" s="15">
        <f>'Ergebnisse Sa'!U118</f>
        <v>11</v>
      </c>
      <c r="O14" s="16" t="s">
        <v>88</v>
      </c>
      <c r="P14" s="52">
        <f>'Ergebnisse Sa'!W118</f>
        <v>8</v>
      </c>
      <c r="Q14" s="54">
        <f>'Ergebnisse Sa'!AH118</f>
        <v>2</v>
      </c>
      <c r="R14" s="44" t="s">
        <v>88</v>
      </c>
      <c r="S14" s="46">
        <f>'Ergebnisse Sa'!AJ118</f>
        <v>0</v>
      </c>
      <c r="T14" s="15">
        <f>'Ergebnisse Sa'!U112</f>
        <v>11</v>
      </c>
      <c r="U14" s="16" t="s">
        <v>88</v>
      </c>
      <c r="V14" s="52">
        <f>'Ergebnisse Sa'!W112</f>
        <v>4</v>
      </c>
      <c r="W14" s="54">
        <f>'Ergebnisse Sa'!AH112</f>
        <v>2</v>
      </c>
      <c r="X14" s="44" t="s">
        <v>88</v>
      </c>
      <c r="Y14" s="46">
        <f>'Ergebnisse Sa'!AJ112</f>
        <v>0</v>
      </c>
      <c r="Z14" s="15">
        <f>'Ergebnisse Sa'!U106</f>
        <v>11</v>
      </c>
      <c r="AA14" s="16" t="s">
        <v>88</v>
      </c>
      <c r="AB14" s="52">
        <f>'Ergebnisse Sa'!W106</f>
        <v>4</v>
      </c>
      <c r="AC14" s="54">
        <f>'Ergebnisse Sa'!AH106</f>
        <v>2</v>
      </c>
      <c r="AD14" s="44" t="s">
        <v>88</v>
      </c>
      <c r="AE14" s="46">
        <f>'Ergebnisse Sa'!AJ106</f>
        <v>0</v>
      </c>
      <c r="AF14" s="15">
        <f>'Ergebnisse Sa'!U109</f>
        <v>11</v>
      </c>
      <c r="AG14" s="16" t="s">
        <v>88</v>
      </c>
      <c r="AH14" s="52">
        <f>'Ergebnisse Sa'!W109</f>
        <v>0</v>
      </c>
      <c r="AI14" s="54">
        <f>'Ergebnisse Sa'!AH109</f>
        <v>2</v>
      </c>
      <c r="AJ14" s="44" t="s">
        <v>88</v>
      </c>
      <c r="AK14" s="46">
        <f>'Ergebnisse Sa'!AJ109</f>
        <v>0</v>
      </c>
      <c r="AL14" s="43">
        <f>E14+Q14+W14+AC14+AI14</f>
        <v>10</v>
      </c>
      <c r="AM14" s="22" t="s">
        <v>88</v>
      </c>
      <c r="AN14" s="43">
        <f>G14+S14+Y14+AE14+AK14</f>
        <v>0</v>
      </c>
      <c r="AO14" s="48"/>
      <c r="AP14" s="49"/>
      <c r="AQ14" s="50"/>
      <c r="AR14" s="67"/>
      <c r="AS14" s="68"/>
      <c r="AT14" s="68">
        <f>AL14*100000</f>
        <v>1000000</v>
      </c>
      <c r="AU14" s="68">
        <f>(AL14-AN14)*1000000</f>
        <v>10000000</v>
      </c>
      <c r="AV14" s="69"/>
      <c r="AW14" s="68">
        <f>AV15+AU14+AT14+AS13+AR13</f>
        <v>111071110</v>
      </c>
      <c r="AX14" s="568"/>
    </row>
    <row r="15" spans="1:50" ht="16.5" customHeight="1" thickBot="1">
      <c r="A15" s="555"/>
      <c r="B15" s="18"/>
      <c r="C15" s="19"/>
      <c r="D15" s="97"/>
      <c r="E15" s="99">
        <f>M12</f>
        <v>2</v>
      </c>
      <c r="F15" s="45" t="s">
        <v>88</v>
      </c>
      <c r="G15" s="47">
        <f>K12</f>
        <v>0</v>
      </c>
      <c r="H15" s="542"/>
      <c r="I15" s="543"/>
      <c r="J15" s="543"/>
      <c r="K15" s="543"/>
      <c r="L15" s="543"/>
      <c r="M15" s="544"/>
      <c r="N15" s="18"/>
      <c r="O15" s="19"/>
      <c r="P15" s="97"/>
      <c r="Q15" s="99">
        <f>'Ergebnisse Sa'!AK118</f>
        <v>2</v>
      </c>
      <c r="R15" s="45" t="s">
        <v>88</v>
      </c>
      <c r="S15" s="47">
        <f>'Ergebnisse Sa'!AM118</f>
        <v>0</v>
      </c>
      <c r="T15" s="18"/>
      <c r="U15" s="19"/>
      <c r="V15" s="97"/>
      <c r="W15" s="99">
        <f>'Ergebnisse Sa'!AK112</f>
        <v>2</v>
      </c>
      <c r="X15" s="45" t="s">
        <v>88</v>
      </c>
      <c r="Y15" s="47">
        <f>'Ergebnisse Sa'!AM112</f>
        <v>0</v>
      </c>
      <c r="Z15" s="18"/>
      <c r="AA15" s="19"/>
      <c r="AB15" s="97"/>
      <c r="AC15" s="99">
        <f>'Ergebnisse Sa'!AK106</f>
        <v>2</v>
      </c>
      <c r="AD15" s="45" t="s">
        <v>88</v>
      </c>
      <c r="AE15" s="47">
        <f>'Ergebnisse Sa'!AM106</f>
        <v>0</v>
      </c>
      <c r="AF15" s="18"/>
      <c r="AG15" s="19"/>
      <c r="AH15" s="97"/>
      <c r="AI15" s="99">
        <f>'Ergebnisse Sa'!AK109</f>
        <v>2</v>
      </c>
      <c r="AJ15" s="45" t="s">
        <v>88</v>
      </c>
      <c r="AK15" s="47">
        <f>'Ergebnisse Sa'!AM109</f>
        <v>0</v>
      </c>
      <c r="AL15" s="578">
        <f>AL13-AN13</f>
        <v>71</v>
      </c>
      <c r="AM15" s="579"/>
      <c r="AN15" s="580"/>
      <c r="AO15" s="32">
        <f>E15+Q15+W15+AC15+AI15</f>
        <v>10</v>
      </c>
      <c r="AP15" s="20" t="s">
        <v>88</v>
      </c>
      <c r="AQ15" s="33">
        <f>G15+S15+Y15+AE15+AK15</f>
        <v>0</v>
      </c>
      <c r="AR15" s="70"/>
      <c r="AS15" s="71"/>
      <c r="AT15" s="71"/>
      <c r="AU15" s="71"/>
      <c r="AV15" s="72">
        <f>AO15*10000000</f>
        <v>100000000</v>
      </c>
      <c r="AW15" s="71"/>
      <c r="AX15" s="569"/>
    </row>
    <row r="16" spans="1:50" ht="16.5" customHeight="1" thickTop="1">
      <c r="A16" s="529" t="str">
        <f>'Spielplan Sa'!I8</f>
        <v>VfL Kellinghusen</v>
      </c>
      <c r="B16" s="11">
        <f>P10</f>
        <v>10</v>
      </c>
      <c r="C16" s="9" t="s">
        <v>88</v>
      </c>
      <c r="D16" s="96">
        <f>N10</f>
        <v>12</v>
      </c>
      <c r="E16" s="98">
        <f>S10</f>
        <v>17</v>
      </c>
      <c r="F16" s="9" t="s">
        <v>88</v>
      </c>
      <c r="G16" s="10">
        <f>Q10</f>
        <v>23</v>
      </c>
      <c r="H16" s="11">
        <f>P13</f>
        <v>0</v>
      </c>
      <c r="I16" s="9" t="s">
        <v>88</v>
      </c>
      <c r="J16" s="96">
        <f>N13</f>
        <v>11</v>
      </c>
      <c r="K16" s="98">
        <f>S13</f>
        <v>8</v>
      </c>
      <c r="L16" s="9" t="s">
        <v>88</v>
      </c>
      <c r="M16" s="10">
        <f>Q13</f>
        <v>22</v>
      </c>
      <c r="N16" s="536" t="s">
        <v>65</v>
      </c>
      <c r="O16" s="537"/>
      <c r="P16" s="537"/>
      <c r="Q16" s="537"/>
      <c r="R16" s="537"/>
      <c r="S16" s="538"/>
      <c r="T16" s="11">
        <f>'Ergebnisse Sa'!Q110</f>
        <v>7</v>
      </c>
      <c r="U16" s="9" t="s">
        <v>88</v>
      </c>
      <c r="V16" s="96">
        <f>'Ergebnisse Sa'!S110</f>
        <v>11</v>
      </c>
      <c r="W16" s="98">
        <f>T16+T17+T18</f>
        <v>18</v>
      </c>
      <c r="X16" s="9" t="s">
        <v>88</v>
      </c>
      <c r="Y16" s="10">
        <f>V16+V17+V18</f>
        <v>19</v>
      </c>
      <c r="Z16" s="11">
        <f>'Ergebnisse Sa'!Q113</f>
        <v>9</v>
      </c>
      <c r="AA16" s="9" t="s">
        <v>88</v>
      </c>
      <c r="AB16" s="96">
        <f>'Ergebnisse Sa'!S113</f>
        <v>11</v>
      </c>
      <c r="AC16" s="98">
        <f>Z16+Z17+Z18</f>
        <v>20</v>
      </c>
      <c r="AD16" s="9" t="s">
        <v>88</v>
      </c>
      <c r="AE16" s="10">
        <f>AB16+AB17+AB18</f>
        <v>20</v>
      </c>
      <c r="AF16" s="11">
        <f>'Ergebnisse Sa'!Q107</f>
        <v>11</v>
      </c>
      <c r="AG16" s="9" t="s">
        <v>88</v>
      </c>
      <c r="AH16" s="96">
        <f>'Ergebnisse Sa'!S107</f>
        <v>5</v>
      </c>
      <c r="AI16" s="98">
        <f>AF16+AF17+AF18</f>
        <v>22</v>
      </c>
      <c r="AJ16" s="9" t="s">
        <v>88</v>
      </c>
      <c r="AK16" s="10">
        <f>AH16+AH17+AH18</f>
        <v>11</v>
      </c>
      <c r="AL16" s="12">
        <f>IF(E16="",0,+E16+IF(K16="",0,+K16+IF(W16="",0,+W16+IF(AC16="",0,+AC16)+IF(AI16="",0,+AI16))))</f>
        <v>85</v>
      </c>
      <c r="AM16" s="21" t="s">
        <v>88</v>
      </c>
      <c r="AN16" s="27">
        <f>IF(G16="",0,+G16+IF(M16="",0,+M16+IF(Y16="",0,+Y16+IF(AE16="",0,+AE16)+IF(AK16="",0,+AK16))))</f>
        <v>95</v>
      </c>
      <c r="AO16" s="30"/>
      <c r="AP16" s="14"/>
      <c r="AQ16" s="31"/>
      <c r="AR16" s="66">
        <f>AL16</f>
        <v>85</v>
      </c>
      <c r="AS16" s="66">
        <f>(AL16-AN16)*1000</f>
        <v>-10000</v>
      </c>
      <c r="AT16" s="66"/>
      <c r="AU16" s="66"/>
      <c r="AV16" s="66"/>
      <c r="AW16" s="66"/>
      <c r="AX16" s="567">
        <f>IF('Ergebnisse Sa'!AK$119+'Ergebnisse Sa'!AM$119=0,"",IF(AW17="","",RANK(AW17,AW$11:AW$26,0)))</f>
        <v>4</v>
      </c>
    </row>
    <row r="17" spans="1:50" ht="16.5" customHeight="1">
      <c r="A17" s="529"/>
      <c r="B17" s="15">
        <f>P11</f>
        <v>7</v>
      </c>
      <c r="C17" s="16" t="s">
        <v>88</v>
      </c>
      <c r="D17" s="52">
        <f>N11</f>
        <v>11</v>
      </c>
      <c r="E17" s="54">
        <f>S11</f>
        <v>0</v>
      </c>
      <c r="F17" s="44" t="s">
        <v>88</v>
      </c>
      <c r="G17" s="46">
        <f>Q11</f>
        <v>2</v>
      </c>
      <c r="H17" s="15">
        <f>P14</f>
        <v>8</v>
      </c>
      <c r="I17" s="16" t="s">
        <v>88</v>
      </c>
      <c r="J17" s="52">
        <f>N14</f>
        <v>11</v>
      </c>
      <c r="K17" s="54">
        <f>S14</f>
        <v>0</v>
      </c>
      <c r="L17" s="44" t="s">
        <v>88</v>
      </c>
      <c r="M17" s="46">
        <f>Q14</f>
        <v>2</v>
      </c>
      <c r="N17" s="539"/>
      <c r="O17" s="540"/>
      <c r="P17" s="540"/>
      <c r="Q17" s="540"/>
      <c r="R17" s="540"/>
      <c r="S17" s="541"/>
      <c r="T17" s="15">
        <f>'Ergebnisse Sa'!U110</f>
        <v>11</v>
      </c>
      <c r="U17" s="16" t="s">
        <v>88</v>
      </c>
      <c r="V17" s="52">
        <f>'Ergebnisse Sa'!W110</f>
        <v>8</v>
      </c>
      <c r="W17" s="54">
        <f>'Ergebnisse Sa'!AH110</f>
        <v>1</v>
      </c>
      <c r="X17" s="44" t="s">
        <v>88</v>
      </c>
      <c r="Y17" s="46">
        <f>'Ergebnisse Sa'!AJ110</f>
        <v>1</v>
      </c>
      <c r="Z17" s="15">
        <f>'Ergebnisse Sa'!U113</f>
        <v>11</v>
      </c>
      <c r="AA17" s="16" t="s">
        <v>88</v>
      </c>
      <c r="AB17" s="52">
        <f>'Ergebnisse Sa'!W113</f>
        <v>9</v>
      </c>
      <c r="AC17" s="54">
        <f>'Ergebnisse Sa'!AH113</f>
        <v>1</v>
      </c>
      <c r="AD17" s="44" t="s">
        <v>88</v>
      </c>
      <c r="AE17" s="46">
        <f>'Ergebnisse Sa'!AJ113</f>
        <v>1</v>
      </c>
      <c r="AF17" s="15">
        <f>'Ergebnisse Sa'!U107</f>
        <v>11</v>
      </c>
      <c r="AG17" s="16" t="s">
        <v>88</v>
      </c>
      <c r="AH17" s="52">
        <f>'Ergebnisse Sa'!W107</f>
        <v>6</v>
      </c>
      <c r="AI17" s="54">
        <f>'Ergebnisse Sa'!AH107</f>
        <v>2</v>
      </c>
      <c r="AJ17" s="44" t="s">
        <v>88</v>
      </c>
      <c r="AK17" s="46">
        <f>'Ergebnisse Sa'!AJ107</f>
        <v>0</v>
      </c>
      <c r="AL17" s="42">
        <f>E17+K17+W17+AC17+AI17</f>
        <v>4</v>
      </c>
      <c r="AM17" s="22" t="s">
        <v>88</v>
      </c>
      <c r="AN17" s="43">
        <f>G17+M17+Y17+AE17+AK17</f>
        <v>6</v>
      </c>
      <c r="AO17" s="48"/>
      <c r="AP17" s="49"/>
      <c r="AQ17" s="50"/>
      <c r="AR17" s="67"/>
      <c r="AS17" s="68"/>
      <c r="AT17" s="68">
        <f>AL17*100000</f>
        <v>400000</v>
      </c>
      <c r="AU17" s="68">
        <f>(AL17-AN17)*1000000</f>
        <v>-2000000</v>
      </c>
      <c r="AV17" s="69"/>
      <c r="AW17" s="68">
        <f>AV18+AU17+AT17+AS16+AR16</f>
        <v>38390085</v>
      </c>
      <c r="AX17" s="568"/>
    </row>
    <row r="18" spans="1:50" ht="16.5" customHeight="1" thickBot="1">
      <c r="A18" s="530"/>
      <c r="B18" s="18"/>
      <c r="C18" s="19"/>
      <c r="D18" s="97"/>
      <c r="E18" s="99">
        <f>S12</f>
        <v>0</v>
      </c>
      <c r="F18" s="45" t="s">
        <v>88</v>
      </c>
      <c r="G18" s="47">
        <f>Q12</f>
        <v>2</v>
      </c>
      <c r="H18" s="18"/>
      <c r="I18" s="19"/>
      <c r="J18" s="97"/>
      <c r="K18" s="99">
        <f>S15</f>
        <v>0</v>
      </c>
      <c r="L18" s="45" t="s">
        <v>88</v>
      </c>
      <c r="M18" s="47">
        <f>Q15</f>
        <v>2</v>
      </c>
      <c r="N18" s="542"/>
      <c r="O18" s="543"/>
      <c r="P18" s="543"/>
      <c r="Q18" s="543"/>
      <c r="R18" s="543"/>
      <c r="S18" s="544"/>
      <c r="T18" s="18"/>
      <c r="U18" s="19"/>
      <c r="V18" s="97"/>
      <c r="W18" s="99">
        <f>'Ergebnisse Sa'!AK110</f>
        <v>1</v>
      </c>
      <c r="X18" s="45" t="s">
        <v>88</v>
      </c>
      <c r="Y18" s="47">
        <f>'Ergebnisse Sa'!AM110</f>
        <v>1</v>
      </c>
      <c r="Z18" s="18"/>
      <c r="AA18" s="19"/>
      <c r="AB18" s="97"/>
      <c r="AC18" s="99">
        <f>'Ergebnisse Sa'!AK113</f>
        <v>1</v>
      </c>
      <c r="AD18" s="45" t="s">
        <v>88</v>
      </c>
      <c r="AE18" s="47">
        <f>'Ergebnisse Sa'!AM113</f>
        <v>1</v>
      </c>
      <c r="AF18" s="18"/>
      <c r="AG18" s="19"/>
      <c r="AH18" s="97"/>
      <c r="AI18" s="99">
        <f>'Ergebnisse Sa'!AK107</f>
        <v>2</v>
      </c>
      <c r="AJ18" s="45" t="s">
        <v>88</v>
      </c>
      <c r="AK18" s="47">
        <f>'Ergebnisse Sa'!AM107</f>
        <v>0</v>
      </c>
      <c r="AL18" s="578">
        <f>AL16-AN16</f>
        <v>-10</v>
      </c>
      <c r="AM18" s="579"/>
      <c r="AN18" s="580"/>
      <c r="AO18" s="32">
        <f>E18+K18+W18+AC18+AI18</f>
        <v>4</v>
      </c>
      <c r="AP18" s="20" t="s">
        <v>88</v>
      </c>
      <c r="AQ18" s="33">
        <f>G18+M18+Y18+AE18+AK18</f>
        <v>6</v>
      </c>
      <c r="AR18" s="70"/>
      <c r="AS18" s="71"/>
      <c r="AT18" s="71"/>
      <c r="AU18" s="71"/>
      <c r="AV18" s="72">
        <f>AO18*10000000</f>
        <v>40000000</v>
      </c>
      <c r="AW18" s="71"/>
      <c r="AX18" s="569"/>
    </row>
    <row r="19" spans="1:50" ht="16.5" customHeight="1" thickTop="1">
      <c r="A19" s="528" t="str">
        <f>'Spielplan Sa'!I9</f>
        <v>DJK Nierswacht Odenkirchen</v>
      </c>
      <c r="B19" s="11">
        <f>V10</f>
        <v>6</v>
      </c>
      <c r="C19" s="9" t="s">
        <v>88</v>
      </c>
      <c r="D19" s="96">
        <f>T10</f>
        <v>11</v>
      </c>
      <c r="E19" s="98">
        <f>Y10</f>
        <v>16</v>
      </c>
      <c r="F19" s="9" t="s">
        <v>88</v>
      </c>
      <c r="G19" s="10">
        <f>W10</f>
        <v>23</v>
      </c>
      <c r="H19" s="11">
        <f>V13</f>
        <v>4</v>
      </c>
      <c r="I19" s="9" t="s">
        <v>88</v>
      </c>
      <c r="J19" s="96">
        <f>T13</f>
        <v>11</v>
      </c>
      <c r="K19" s="98">
        <f>Y13</f>
        <v>8</v>
      </c>
      <c r="L19" s="9" t="s">
        <v>88</v>
      </c>
      <c r="M19" s="10">
        <f>W13</f>
        <v>22</v>
      </c>
      <c r="N19" s="11">
        <f>V16</f>
        <v>11</v>
      </c>
      <c r="O19" s="9" t="s">
        <v>88</v>
      </c>
      <c r="P19" s="96">
        <f>T16</f>
        <v>7</v>
      </c>
      <c r="Q19" s="98">
        <f>Y16</f>
        <v>19</v>
      </c>
      <c r="R19" s="9" t="s">
        <v>88</v>
      </c>
      <c r="S19" s="10">
        <f>W16</f>
        <v>18</v>
      </c>
      <c r="T19" s="536" t="s">
        <v>65</v>
      </c>
      <c r="U19" s="537"/>
      <c r="V19" s="537"/>
      <c r="W19" s="537"/>
      <c r="X19" s="537"/>
      <c r="Y19" s="538"/>
      <c r="Z19" s="11">
        <f>'Ergebnisse Sa'!Q119</f>
        <v>5</v>
      </c>
      <c r="AA19" s="9" t="s">
        <v>88</v>
      </c>
      <c r="AB19" s="96">
        <f>'Ergebnisse Sa'!S119</f>
        <v>11</v>
      </c>
      <c r="AC19" s="98">
        <f>Z19+Z20+Z21</f>
        <v>16</v>
      </c>
      <c r="AD19" s="9" t="s">
        <v>88</v>
      </c>
      <c r="AE19" s="10">
        <f>AB19+AB20+AB21</f>
        <v>18</v>
      </c>
      <c r="AF19" s="11">
        <f>'Ergebnisse Sa'!Q115</f>
        <v>11</v>
      </c>
      <c r="AG19" s="9" t="s">
        <v>88</v>
      </c>
      <c r="AH19" s="96">
        <f>'Ergebnisse Sa'!S115</f>
        <v>5</v>
      </c>
      <c r="AI19" s="98">
        <f>AF19+AF20+AF21</f>
        <v>22</v>
      </c>
      <c r="AJ19" s="9" t="s">
        <v>88</v>
      </c>
      <c r="AK19" s="10">
        <f>AH19+AH20+AH21</f>
        <v>11</v>
      </c>
      <c r="AL19" s="12">
        <f>IF(E19="",0,+E19+IF(K19="",0,+K19+IF(Q19="",0,+Q19+IF(AC19="",0,+AC19)+IF(AI19="",0,+AI19))))</f>
        <v>81</v>
      </c>
      <c r="AM19" s="21" t="s">
        <v>88</v>
      </c>
      <c r="AN19" s="27">
        <f>IF(G19="",0,+G19+IF(M19="",0,+M19+IF(S19="",0,+S19+IF(AE19="",0,+AE19)+IF(AK19="",0,+AK19))))</f>
        <v>92</v>
      </c>
      <c r="AO19" s="30"/>
      <c r="AP19" s="14"/>
      <c r="AQ19" s="31"/>
      <c r="AR19" s="66">
        <f>AL19</f>
        <v>81</v>
      </c>
      <c r="AS19" s="66">
        <f>(AL19-AN19)*1000</f>
        <v>-11000</v>
      </c>
      <c r="AT19" s="66"/>
      <c r="AU19" s="66"/>
      <c r="AV19" s="66"/>
      <c r="AW19" s="66"/>
      <c r="AX19" s="567">
        <f>IF('Ergebnisse Sa'!AK$119+'Ergebnisse Sa'!AM$119=0,"",IF(AW20="","",RANK(AW20,AW$11:AW$26,0)))</f>
        <v>5</v>
      </c>
    </row>
    <row r="20" spans="1:50" ht="16.5" customHeight="1">
      <c r="A20" s="529"/>
      <c r="B20" s="15">
        <f>V11</f>
        <v>10</v>
      </c>
      <c r="C20" s="16" t="s">
        <v>88</v>
      </c>
      <c r="D20" s="52">
        <f>T11</f>
        <v>12</v>
      </c>
      <c r="E20" s="54">
        <f>Y11</f>
        <v>0</v>
      </c>
      <c r="F20" s="44" t="s">
        <v>88</v>
      </c>
      <c r="G20" s="46">
        <f>W11</f>
        <v>2</v>
      </c>
      <c r="H20" s="15">
        <f>V14</f>
        <v>4</v>
      </c>
      <c r="I20" s="16" t="s">
        <v>88</v>
      </c>
      <c r="J20" s="52">
        <f>T14</f>
        <v>11</v>
      </c>
      <c r="K20" s="54">
        <f>Y14</f>
        <v>0</v>
      </c>
      <c r="L20" s="44" t="s">
        <v>88</v>
      </c>
      <c r="M20" s="46">
        <f>W14</f>
        <v>2</v>
      </c>
      <c r="N20" s="15">
        <f>V17</f>
        <v>8</v>
      </c>
      <c r="O20" s="16" t="s">
        <v>88</v>
      </c>
      <c r="P20" s="52">
        <f>T17</f>
        <v>11</v>
      </c>
      <c r="Q20" s="54">
        <f>Y17</f>
        <v>1</v>
      </c>
      <c r="R20" s="44" t="s">
        <v>88</v>
      </c>
      <c r="S20" s="46">
        <f>W17</f>
        <v>1</v>
      </c>
      <c r="T20" s="539"/>
      <c r="U20" s="540"/>
      <c r="V20" s="540"/>
      <c r="W20" s="540"/>
      <c r="X20" s="540"/>
      <c r="Y20" s="541"/>
      <c r="Z20" s="15">
        <f>'Ergebnisse Sa'!U119</f>
        <v>11</v>
      </c>
      <c r="AA20" s="16" t="s">
        <v>88</v>
      </c>
      <c r="AB20" s="52">
        <f>'Ergebnisse Sa'!W119</f>
        <v>7</v>
      </c>
      <c r="AC20" s="54">
        <f>'Ergebnisse Sa'!AH119</f>
        <v>1</v>
      </c>
      <c r="AD20" s="44" t="s">
        <v>88</v>
      </c>
      <c r="AE20" s="46">
        <f>'Ergebnisse Sa'!AJ119</f>
        <v>1</v>
      </c>
      <c r="AF20" s="15">
        <f>'Ergebnisse Sa'!U115</f>
        <v>11</v>
      </c>
      <c r="AG20" s="16" t="s">
        <v>88</v>
      </c>
      <c r="AH20" s="52">
        <f>'Ergebnisse Sa'!W115</f>
        <v>6</v>
      </c>
      <c r="AI20" s="54">
        <f>'Ergebnisse Sa'!AH115</f>
        <v>2</v>
      </c>
      <c r="AJ20" s="44" t="s">
        <v>88</v>
      </c>
      <c r="AK20" s="46">
        <f>'Ergebnisse Sa'!AJ115</f>
        <v>0</v>
      </c>
      <c r="AL20" s="42">
        <f>E20+K20+Q20+AC20+AI20</f>
        <v>4</v>
      </c>
      <c r="AM20" s="22" t="s">
        <v>88</v>
      </c>
      <c r="AN20" s="43">
        <f>G20+M20+S20+AE20+AK20</f>
        <v>6</v>
      </c>
      <c r="AO20" s="48"/>
      <c r="AP20" s="49"/>
      <c r="AQ20" s="50"/>
      <c r="AR20" s="67"/>
      <c r="AS20" s="68"/>
      <c r="AT20" s="68">
        <f>AL20*100000</f>
        <v>400000</v>
      </c>
      <c r="AU20" s="68">
        <f>(AL20-AN20)*1000000</f>
        <v>-2000000</v>
      </c>
      <c r="AV20" s="69"/>
      <c r="AW20" s="68">
        <f>AV21+AU20+AT20+AS19+AR19</f>
        <v>38389081</v>
      </c>
      <c r="AX20" s="568"/>
    </row>
    <row r="21" spans="1:50" ht="16.5" customHeight="1" thickBot="1">
      <c r="A21" s="530"/>
      <c r="B21" s="18"/>
      <c r="C21" s="19"/>
      <c r="D21" s="97"/>
      <c r="E21" s="99">
        <f>Y12</f>
        <v>0</v>
      </c>
      <c r="F21" s="45" t="s">
        <v>88</v>
      </c>
      <c r="G21" s="47">
        <f>W12</f>
        <v>2</v>
      </c>
      <c r="H21" s="18"/>
      <c r="I21" s="19"/>
      <c r="J21" s="97"/>
      <c r="K21" s="99">
        <f>Y15</f>
        <v>0</v>
      </c>
      <c r="L21" s="45" t="s">
        <v>88</v>
      </c>
      <c r="M21" s="47">
        <f>W15</f>
        <v>2</v>
      </c>
      <c r="N21" s="18"/>
      <c r="O21" s="19"/>
      <c r="P21" s="97"/>
      <c r="Q21" s="99">
        <f>Y18</f>
        <v>1</v>
      </c>
      <c r="R21" s="45" t="s">
        <v>88</v>
      </c>
      <c r="S21" s="47">
        <f>W18</f>
        <v>1</v>
      </c>
      <c r="T21" s="542"/>
      <c r="U21" s="543"/>
      <c r="V21" s="543"/>
      <c r="W21" s="543"/>
      <c r="X21" s="543"/>
      <c r="Y21" s="544"/>
      <c r="Z21" s="18"/>
      <c r="AA21" s="19"/>
      <c r="AB21" s="97"/>
      <c r="AC21" s="99">
        <f>'Ergebnisse Sa'!AK119</f>
        <v>1</v>
      </c>
      <c r="AD21" s="45" t="s">
        <v>88</v>
      </c>
      <c r="AE21" s="47">
        <f>'Ergebnisse Sa'!AM119</f>
        <v>1</v>
      </c>
      <c r="AF21" s="18"/>
      <c r="AG21" s="19"/>
      <c r="AH21" s="97"/>
      <c r="AI21" s="99">
        <f>'Ergebnisse Sa'!AK115</f>
        <v>2</v>
      </c>
      <c r="AJ21" s="45" t="s">
        <v>88</v>
      </c>
      <c r="AK21" s="47">
        <f>'Ergebnisse Sa'!AM115</f>
        <v>0</v>
      </c>
      <c r="AL21" s="578">
        <f>AL19-AN19</f>
        <v>-11</v>
      </c>
      <c r="AM21" s="579"/>
      <c r="AN21" s="580"/>
      <c r="AO21" s="32">
        <f>E21+K21+Q21+AC21+AI21</f>
        <v>4</v>
      </c>
      <c r="AP21" s="20" t="s">
        <v>88</v>
      </c>
      <c r="AQ21" s="33">
        <f>G21+M21+S21+AE21+AK21</f>
        <v>6</v>
      </c>
      <c r="AR21" s="70"/>
      <c r="AS21" s="71"/>
      <c r="AT21" s="71"/>
      <c r="AU21" s="71"/>
      <c r="AV21" s="72">
        <f>AO21*10000000</f>
        <v>40000000</v>
      </c>
      <c r="AW21" s="71"/>
      <c r="AX21" s="569"/>
    </row>
    <row r="22" spans="1:50" ht="16.5" customHeight="1" thickTop="1">
      <c r="A22" s="528" t="str">
        <f>'Spielplan Sa'!I10</f>
        <v>TV Haibach</v>
      </c>
      <c r="B22" s="11">
        <f>AB10</f>
        <v>10</v>
      </c>
      <c r="C22" s="9" t="s">
        <v>88</v>
      </c>
      <c r="D22" s="96">
        <f>Z10</f>
        <v>12</v>
      </c>
      <c r="E22" s="98">
        <f>AE10</f>
        <v>21</v>
      </c>
      <c r="F22" s="9" t="s">
        <v>88</v>
      </c>
      <c r="G22" s="10">
        <f>AC10</f>
        <v>17</v>
      </c>
      <c r="H22" s="11">
        <f>AB13</f>
        <v>4</v>
      </c>
      <c r="I22" s="9" t="s">
        <v>88</v>
      </c>
      <c r="J22" s="96">
        <f>Z13</f>
        <v>11</v>
      </c>
      <c r="K22" s="98">
        <f>AE13</f>
        <v>8</v>
      </c>
      <c r="L22" s="9" t="s">
        <v>88</v>
      </c>
      <c r="M22" s="10">
        <f>AC13</f>
        <v>22</v>
      </c>
      <c r="N22" s="11">
        <f>AB16</f>
        <v>11</v>
      </c>
      <c r="O22" s="9" t="s">
        <v>88</v>
      </c>
      <c r="P22" s="96">
        <f>Z16</f>
        <v>9</v>
      </c>
      <c r="Q22" s="98">
        <f>AE16</f>
        <v>20</v>
      </c>
      <c r="R22" s="9" t="s">
        <v>88</v>
      </c>
      <c r="S22" s="10">
        <f>AC16</f>
        <v>20</v>
      </c>
      <c r="T22" s="11">
        <f>AB19</f>
        <v>11</v>
      </c>
      <c r="U22" s="9" t="s">
        <v>88</v>
      </c>
      <c r="V22" s="96">
        <f>Z19</f>
        <v>5</v>
      </c>
      <c r="W22" s="98">
        <f>AE19</f>
        <v>18</v>
      </c>
      <c r="X22" s="9" t="s">
        <v>88</v>
      </c>
      <c r="Y22" s="10">
        <f>AC19</f>
        <v>16</v>
      </c>
      <c r="Z22" s="536"/>
      <c r="AA22" s="537"/>
      <c r="AB22" s="537"/>
      <c r="AC22" s="537"/>
      <c r="AD22" s="537"/>
      <c r="AE22" s="538"/>
      <c r="AF22" s="11">
        <f>'Ergebnisse Sa'!Q117</f>
        <v>11</v>
      </c>
      <c r="AG22" s="9" t="s">
        <v>88</v>
      </c>
      <c r="AH22" s="96">
        <f>'Ergebnisse Sa'!S117</f>
        <v>7</v>
      </c>
      <c r="AI22" s="98">
        <f>AF22+AF23+AF24</f>
        <v>22</v>
      </c>
      <c r="AJ22" s="9" t="s">
        <v>88</v>
      </c>
      <c r="AK22" s="10">
        <f>AH22+AH23+AH24</f>
        <v>13</v>
      </c>
      <c r="AL22" s="12">
        <f>IF(E22="",0,+E22+IF(K22="",0,+K22+IF(Q22="",0,+Q22+IF(W22="",0,+W22)+IF(AI22="",0,+AI22))))</f>
        <v>89</v>
      </c>
      <c r="AM22" s="21" t="s">
        <v>88</v>
      </c>
      <c r="AN22" s="27">
        <f>IF(G22="",0,+G22+IF(M22="",0,+M22+IF(S22="",0,+S22+IF(Y22="",0,+Y22)+IF(AK22="",0,+AK22))))</f>
        <v>88</v>
      </c>
      <c r="AO22" s="30"/>
      <c r="AP22" s="14"/>
      <c r="AQ22" s="31"/>
      <c r="AR22" s="66">
        <f>AL22</f>
        <v>89</v>
      </c>
      <c r="AS22" s="66">
        <f>(AL22-AN22)*1000</f>
        <v>1000</v>
      </c>
      <c r="AT22" s="66"/>
      <c r="AU22" s="66"/>
      <c r="AV22" s="66"/>
      <c r="AW22" s="66"/>
      <c r="AX22" s="567">
        <f>IF('Ergebnisse Sa'!AK$119+'Ergebnisse Sa'!AM$119=0,"",IF(AW23="","",RANK(AW23,AW$11:AW$26,0)))</f>
        <v>3</v>
      </c>
    </row>
    <row r="23" spans="1:50" ht="16.5" customHeight="1">
      <c r="A23" s="529"/>
      <c r="B23" s="15">
        <f>AB11</f>
        <v>11</v>
      </c>
      <c r="C23" s="16" t="s">
        <v>88</v>
      </c>
      <c r="D23" s="52">
        <f>Z11</f>
        <v>5</v>
      </c>
      <c r="E23" s="54">
        <f>AE11</f>
        <v>1</v>
      </c>
      <c r="F23" s="44" t="s">
        <v>88</v>
      </c>
      <c r="G23" s="46">
        <f>AC11</f>
        <v>1</v>
      </c>
      <c r="H23" s="15">
        <f>AB14</f>
        <v>4</v>
      </c>
      <c r="I23" s="16" t="s">
        <v>88</v>
      </c>
      <c r="J23" s="52">
        <f>Z14</f>
        <v>11</v>
      </c>
      <c r="K23" s="54">
        <f>AE14</f>
        <v>0</v>
      </c>
      <c r="L23" s="44" t="s">
        <v>88</v>
      </c>
      <c r="M23" s="46">
        <f>AC14</f>
        <v>2</v>
      </c>
      <c r="N23" s="15">
        <f>AB17</f>
        <v>9</v>
      </c>
      <c r="O23" s="16" t="s">
        <v>88</v>
      </c>
      <c r="P23" s="52">
        <f>Z17</f>
        <v>11</v>
      </c>
      <c r="Q23" s="54">
        <f>AE17</f>
        <v>1</v>
      </c>
      <c r="R23" s="44" t="s">
        <v>88</v>
      </c>
      <c r="S23" s="46">
        <f>AC17</f>
        <v>1</v>
      </c>
      <c r="T23" s="15">
        <f>AB20</f>
        <v>7</v>
      </c>
      <c r="U23" s="16" t="s">
        <v>88</v>
      </c>
      <c r="V23" s="52">
        <f>Z20</f>
        <v>11</v>
      </c>
      <c r="W23" s="54">
        <f>AE20</f>
        <v>1</v>
      </c>
      <c r="X23" s="44" t="s">
        <v>88</v>
      </c>
      <c r="Y23" s="46">
        <f>AC20</f>
        <v>1</v>
      </c>
      <c r="Z23" s="539"/>
      <c r="AA23" s="540"/>
      <c r="AB23" s="540"/>
      <c r="AC23" s="540"/>
      <c r="AD23" s="540"/>
      <c r="AE23" s="541"/>
      <c r="AF23" s="15">
        <f>'Ergebnisse Sa'!U117</f>
        <v>11</v>
      </c>
      <c r="AG23" s="16" t="s">
        <v>88</v>
      </c>
      <c r="AH23" s="52">
        <f>'Ergebnisse Sa'!W117</f>
        <v>6</v>
      </c>
      <c r="AI23" s="54">
        <f>'Ergebnisse Sa'!AH117</f>
        <v>2</v>
      </c>
      <c r="AJ23" s="44" t="s">
        <v>88</v>
      </c>
      <c r="AK23" s="46">
        <f>'Ergebnisse Sa'!AJ117</f>
        <v>0</v>
      </c>
      <c r="AL23" s="42">
        <f>E23+K23+Q23+W23+AI23</f>
        <v>5</v>
      </c>
      <c r="AM23" s="22" t="s">
        <v>88</v>
      </c>
      <c r="AN23" s="43">
        <f>G23+M23+S23+Y23+AK23</f>
        <v>5</v>
      </c>
      <c r="AO23" s="48"/>
      <c r="AP23" s="49"/>
      <c r="AQ23" s="50"/>
      <c r="AR23" s="67"/>
      <c r="AS23" s="68"/>
      <c r="AT23" s="68">
        <f>AL23*100000</f>
        <v>500000</v>
      </c>
      <c r="AU23" s="68">
        <f>(AL23-AN23)*1000000</f>
        <v>0</v>
      </c>
      <c r="AV23" s="69"/>
      <c r="AW23" s="68">
        <f>AV24+AU23+AT23+AS22+AR22</f>
        <v>50501089</v>
      </c>
      <c r="AX23" s="568"/>
    </row>
    <row r="24" spans="1:50" ht="16.5" customHeight="1" thickBot="1">
      <c r="A24" s="530"/>
      <c r="B24" s="18"/>
      <c r="C24" s="19"/>
      <c r="D24" s="97"/>
      <c r="E24" s="99">
        <f>AE12</f>
        <v>1</v>
      </c>
      <c r="F24" s="45" t="s">
        <v>88</v>
      </c>
      <c r="G24" s="47">
        <f>AC12</f>
        <v>1</v>
      </c>
      <c r="H24" s="18"/>
      <c r="I24" s="19"/>
      <c r="J24" s="97"/>
      <c r="K24" s="99">
        <f>AE15</f>
        <v>0</v>
      </c>
      <c r="L24" s="45" t="s">
        <v>88</v>
      </c>
      <c r="M24" s="47">
        <f>AC15</f>
        <v>2</v>
      </c>
      <c r="N24" s="18"/>
      <c r="O24" s="19"/>
      <c r="P24" s="97"/>
      <c r="Q24" s="99">
        <f>AE18</f>
        <v>1</v>
      </c>
      <c r="R24" s="45" t="s">
        <v>88</v>
      </c>
      <c r="S24" s="47">
        <f>AC18</f>
        <v>1</v>
      </c>
      <c r="T24" s="18"/>
      <c r="U24" s="19"/>
      <c r="V24" s="97"/>
      <c r="W24" s="99">
        <f>AE21</f>
        <v>1</v>
      </c>
      <c r="X24" s="45" t="s">
        <v>88</v>
      </c>
      <c r="Y24" s="47">
        <f>AC21</f>
        <v>1</v>
      </c>
      <c r="Z24" s="542"/>
      <c r="AA24" s="543"/>
      <c r="AB24" s="543"/>
      <c r="AC24" s="543"/>
      <c r="AD24" s="543"/>
      <c r="AE24" s="544"/>
      <c r="AF24" s="18"/>
      <c r="AG24" s="19"/>
      <c r="AH24" s="97"/>
      <c r="AI24" s="99">
        <f>'Ergebnisse Sa'!AK117</f>
        <v>2</v>
      </c>
      <c r="AJ24" s="45" t="s">
        <v>88</v>
      </c>
      <c r="AK24" s="47">
        <f>'Ergebnisse Sa'!AM117</f>
        <v>0</v>
      </c>
      <c r="AL24" s="578">
        <f>AL22-AN22</f>
        <v>1</v>
      </c>
      <c r="AM24" s="579"/>
      <c r="AN24" s="580"/>
      <c r="AO24" s="34">
        <f>E24+K24+Q24+W24+AI24</f>
        <v>5</v>
      </c>
      <c r="AP24" s="35" t="s">
        <v>88</v>
      </c>
      <c r="AQ24" s="36">
        <f>G24+M24+S24+Y24+AK24</f>
        <v>5</v>
      </c>
      <c r="AR24" s="70"/>
      <c r="AS24" s="71"/>
      <c r="AT24" s="71"/>
      <c r="AU24" s="71"/>
      <c r="AV24" s="72">
        <f>AO24*10000000</f>
        <v>50000000</v>
      </c>
      <c r="AW24" s="71"/>
      <c r="AX24" s="569"/>
    </row>
    <row r="25" spans="1:50" ht="16.5" customHeight="1" thickTop="1">
      <c r="A25" s="528" t="str">
        <f>'Spielplan Sa'!I11</f>
        <v>TV Klarenthal</v>
      </c>
      <c r="B25" s="11">
        <f>AH10</f>
        <v>2</v>
      </c>
      <c r="C25" s="9" t="s">
        <v>88</v>
      </c>
      <c r="D25" s="96">
        <f>AF10</f>
        <v>11</v>
      </c>
      <c r="E25" s="98">
        <f>AK10</f>
        <v>6</v>
      </c>
      <c r="F25" s="9" t="s">
        <v>88</v>
      </c>
      <c r="G25" s="10">
        <f>AI10</f>
        <v>22</v>
      </c>
      <c r="H25" s="11">
        <f>AH13</f>
        <v>5</v>
      </c>
      <c r="I25" s="9" t="s">
        <v>88</v>
      </c>
      <c r="J25" s="96">
        <f>AF13</f>
        <v>11</v>
      </c>
      <c r="K25" s="98">
        <f>AK13</f>
        <v>5</v>
      </c>
      <c r="L25" s="9" t="s">
        <v>88</v>
      </c>
      <c r="M25" s="10">
        <f>AI13</f>
        <v>22</v>
      </c>
      <c r="N25" s="11">
        <f>AH16</f>
        <v>5</v>
      </c>
      <c r="O25" s="9" t="s">
        <v>88</v>
      </c>
      <c r="P25" s="96">
        <f>AF16</f>
        <v>11</v>
      </c>
      <c r="Q25" s="98">
        <f>AK16</f>
        <v>11</v>
      </c>
      <c r="R25" s="9" t="s">
        <v>88</v>
      </c>
      <c r="S25" s="10">
        <f>AI16</f>
        <v>22</v>
      </c>
      <c r="T25" s="11">
        <f>AH19</f>
        <v>5</v>
      </c>
      <c r="U25" s="9" t="s">
        <v>88</v>
      </c>
      <c r="V25" s="96">
        <f>AF19</f>
        <v>11</v>
      </c>
      <c r="W25" s="98">
        <f>AK19</f>
        <v>11</v>
      </c>
      <c r="X25" s="9" t="s">
        <v>88</v>
      </c>
      <c r="Y25" s="10">
        <f>AI19</f>
        <v>22</v>
      </c>
      <c r="Z25" s="11">
        <f>AH22</f>
        <v>7</v>
      </c>
      <c r="AA25" s="9" t="s">
        <v>88</v>
      </c>
      <c r="AB25" s="96">
        <f>AF22</f>
        <v>11</v>
      </c>
      <c r="AC25" s="98">
        <f>AK22</f>
        <v>13</v>
      </c>
      <c r="AD25" s="9" t="s">
        <v>88</v>
      </c>
      <c r="AE25" s="10">
        <f>AI22</f>
        <v>22</v>
      </c>
      <c r="AF25" s="536"/>
      <c r="AG25" s="537"/>
      <c r="AH25" s="537"/>
      <c r="AI25" s="537"/>
      <c r="AJ25" s="537"/>
      <c r="AK25" s="538"/>
      <c r="AL25" s="27">
        <f>IF(E25="",0,+E25+IF(K25="",0,+K25+IF(Q25="",0,+Q25+IF(W25="",0,+W25)+IF(AC25="",0,+AC25))))</f>
        <v>46</v>
      </c>
      <c r="AM25" s="21" t="s">
        <v>88</v>
      </c>
      <c r="AN25" s="27">
        <f>IF(G25="",0,+G25+IF(M25="",0,+M25+IF(S25="",0,+S25+IF(Y25="",0,+Y25)+IF(AE25="",0,+AE25))))</f>
        <v>110</v>
      </c>
      <c r="AO25" s="30"/>
      <c r="AP25" s="14"/>
      <c r="AQ25" s="93"/>
      <c r="AR25" s="66">
        <f>AL25</f>
        <v>46</v>
      </c>
      <c r="AS25" s="66">
        <f>(AL25-AN25)*1000</f>
        <v>-64000</v>
      </c>
      <c r="AT25" s="66"/>
      <c r="AU25" s="66"/>
      <c r="AV25" s="66"/>
      <c r="AW25" s="66"/>
      <c r="AX25" s="567">
        <f>IF('Ergebnisse Sa'!AK$119+'Ergebnisse Sa'!AM$119=0,"",IF(AW26="","",RANK(AW26,AW$11:AW$26,0)))</f>
        <v>6</v>
      </c>
    </row>
    <row r="26" spans="1:50" s="23" customFormat="1" ht="18" customHeight="1">
      <c r="A26" s="529"/>
      <c r="B26" s="15">
        <f>AH11</f>
        <v>4</v>
      </c>
      <c r="C26" s="16" t="s">
        <v>88</v>
      </c>
      <c r="D26" s="52">
        <f>AF11</f>
        <v>11</v>
      </c>
      <c r="E26" s="54">
        <f>AK11</f>
        <v>0</v>
      </c>
      <c r="F26" s="44" t="s">
        <v>88</v>
      </c>
      <c r="G26" s="46">
        <f>AI11</f>
        <v>2</v>
      </c>
      <c r="H26" s="15">
        <f>AH14</f>
        <v>0</v>
      </c>
      <c r="I26" s="16" t="s">
        <v>88</v>
      </c>
      <c r="J26" s="52">
        <f>AF14</f>
        <v>11</v>
      </c>
      <c r="K26" s="54">
        <f>AK14</f>
        <v>0</v>
      </c>
      <c r="L26" s="44" t="s">
        <v>88</v>
      </c>
      <c r="M26" s="46">
        <f>AI14</f>
        <v>2</v>
      </c>
      <c r="N26" s="15">
        <f>AH17</f>
        <v>6</v>
      </c>
      <c r="O26" s="16" t="s">
        <v>88</v>
      </c>
      <c r="P26" s="52">
        <f>AF17</f>
        <v>11</v>
      </c>
      <c r="Q26" s="54">
        <f>AK17</f>
        <v>0</v>
      </c>
      <c r="R26" s="44" t="s">
        <v>88</v>
      </c>
      <c r="S26" s="46">
        <f>AI17</f>
        <v>2</v>
      </c>
      <c r="T26" s="15">
        <f>AH20</f>
        <v>6</v>
      </c>
      <c r="U26" s="16" t="s">
        <v>88</v>
      </c>
      <c r="V26" s="52">
        <f>AF20</f>
        <v>11</v>
      </c>
      <c r="W26" s="54">
        <f>AK20</f>
        <v>0</v>
      </c>
      <c r="X26" s="44" t="s">
        <v>88</v>
      </c>
      <c r="Y26" s="46">
        <f>AI20</f>
        <v>2</v>
      </c>
      <c r="Z26" s="15">
        <f>AH23</f>
        <v>6</v>
      </c>
      <c r="AA26" s="16" t="s">
        <v>88</v>
      </c>
      <c r="AB26" s="52">
        <f>AF23</f>
        <v>11</v>
      </c>
      <c r="AC26" s="54">
        <f>AK23</f>
        <v>0</v>
      </c>
      <c r="AD26" s="44" t="s">
        <v>88</v>
      </c>
      <c r="AE26" s="46">
        <f>AI23</f>
        <v>2</v>
      </c>
      <c r="AF26" s="539"/>
      <c r="AG26" s="540"/>
      <c r="AH26" s="540"/>
      <c r="AI26" s="540"/>
      <c r="AJ26" s="540"/>
      <c r="AK26" s="541"/>
      <c r="AL26" s="43">
        <f>E26+K26+Q26+W26+AC26</f>
        <v>0</v>
      </c>
      <c r="AM26" s="22" t="s">
        <v>88</v>
      </c>
      <c r="AN26" s="43">
        <f>G26+M26+S26+Y26+AE26</f>
        <v>10</v>
      </c>
      <c r="AO26" s="48"/>
      <c r="AP26" s="49"/>
      <c r="AQ26" s="94"/>
      <c r="AR26" s="67"/>
      <c r="AS26" s="68"/>
      <c r="AT26" s="68">
        <f>AL26*100000</f>
        <v>0</v>
      </c>
      <c r="AU26" s="68">
        <f>(AL26-AN26)*1000000</f>
        <v>-10000000</v>
      </c>
      <c r="AV26" s="69"/>
      <c r="AW26" s="68">
        <f>AV27+AU26+AT26+AS25+AR25</f>
        <v>-10063954</v>
      </c>
      <c r="AX26" s="568"/>
    </row>
    <row r="27" spans="1:50" s="23" customFormat="1" ht="18" customHeight="1" thickBot="1">
      <c r="A27" s="530"/>
      <c r="B27" s="18"/>
      <c r="C27" s="19"/>
      <c r="D27" s="97"/>
      <c r="E27" s="99">
        <f>AK12</f>
        <v>0</v>
      </c>
      <c r="F27" s="45" t="s">
        <v>88</v>
      </c>
      <c r="G27" s="47">
        <f>AI12</f>
        <v>2</v>
      </c>
      <c r="H27" s="18"/>
      <c r="I27" s="19"/>
      <c r="J27" s="97"/>
      <c r="K27" s="99">
        <f>AK15</f>
        <v>0</v>
      </c>
      <c r="L27" s="45" t="s">
        <v>88</v>
      </c>
      <c r="M27" s="47">
        <f>AI15</f>
        <v>2</v>
      </c>
      <c r="N27" s="18"/>
      <c r="O27" s="19"/>
      <c r="P27" s="97"/>
      <c r="Q27" s="99">
        <f>AK18</f>
        <v>0</v>
      </c>
      <c r="R27" s="45" t="s">
        <v>88</v>
      </c>
      <c r="S27" s="47">
        <f>AI18</f>
        <v>2</v>
      </c>
      <c r="T27" s="18"/>
      <c r="U27" s="19"/>
      <c r="V27" s="97"/>
      <c r="W27" s="99">
        <f>AK21</f>
        <v>0</v>
      </c>
      <c r="X27" s="45" t="s">
        <v>88</v>
      </c>
      <c r="Y27" s="47">
        <f>AI21</f>
        <v>2</v>
      </c>
      <c r="Z27" s="18"/>
      <c r="AA27" s="19"/>
      <c r="AB27" s="97"/>
      <c r="AC27" s="99">
        <f>AK24</f>
        <v>0</v>
      </c>
      <c r="AD27" s="45" t="s">
        <v>88</v>
      </c>
      <c r="AE27" s="47">
        <f>AI24</f>
        <v>2</v>
      </c>
      <c r="AF27" s="542"/>
      <c r="AG27" s="543"/>
      <c r="AH27" s="543"/>
      <c r="AI27" s="543"/>
      <c r="AJ27" s="543"/>
      <c r="AK27" s="544"/>
      <c r="AL27" s="578">
        <f>AL25-AN25</f>
        <v>-64</v>
      </c>
      <c r="AM27" s="579"/>
      <c r="AN27" s="580"/>
      <c r="AO27" s="32">
        <f>E27+K27+Q27+W27+AC27</f>
        <v>0</v>
      </c>
      <c r="AP27" s="20" t="s">
        <v>88</v>
      </c>
      <c r="AQ27" s="95">
        <f>G27+M27+S27+Y27+AE27</f>
        <v>10</v>
      </c>
      <c r="AR27" s="70"/>
      <c r="AS27" s="71"/>
      <c r="AT27" s="71"/>
      <c r="AU27" s="71"/>
      <c r="AV27" s="72">
        <f>AO27*10000000</f>
        <v>0</v>
      </c>
      <c r="AW27" s="71"/>
      <c r="AX27" s="569"/>
    </row>
    <row r="28" spans="1:50" s="23" customFormat="1" ht="18" hidden="1" customHeight="1" thickTop="1">
      <c r="A28" s="511"/>
      <c r="B28" s="38"/>
      <c r="C28" s="38"/>
      <c r="D28" s="38"/>
      <c r="E28" s="78"/>
      <c r="F28" s="79"/>
      <c r="G28" s="78"/>
      <c r="H28" s="38"/>
      <c r="I28" s="38"/>
      <c r="J28" s="38"/>
      <c r="K28" s="78"/>
      <c r="L28" s="79"/>
      <c r="M28" s="78"/>
      <c r="N28" s="38"/>
      <c r="O28" s="38"/>
      <c r="P28" s="38"/>
      <c r="Q28" s="78"/>
      <c r="R28" s="79"/>
      <c r="S28" s="78"/>
      <c r="T28" s="38"/>
      <c r="U28" s="38"/>
      <c r="V28" s="38"/>
      <c r="W28" s="78"/>
      <c r="X28" s="79"/>
      <c r="Y28" s="78"/>
      <c r="Z28" s="38"/>
      <c r="AA28" s="38"/>
      <c r="AB28" s="38"/>
      <c r="AC28" s="78"/>
      <c r="AD28" s="79"/>
      <c r="AE28" s="78"/>
      <c r="AF28" s="508"/>
      <c r="AG28" s="508"/>
      <c r="AH28" s="508"/>
      <c r="AI28" s="508"/>
      <c r="AJ28" s="508"/>
      <c r="AK28" s="508"/>
      <c r="AL28" s="56">
        <f>AL10+AL13+AL16+AL19+AL22+AL25</f>
        <v>506</v>
      </c>
      <c r="AM28" s="469" t="s">
        <v>88</v>
      </c>
      <c r="AN28" s="56">
        <f>AN10+AN13+AN16+AN19+AN22+AN25</f>
        <v>506</v>
      </c>
      <c r="AO28" s="73"/>
      <c r="AP28" s="55"/>
      <c r="AQ28" s="73"/>
      <c r="AR28" s="74"/>
      <c r="AS28" s="75"/>
      <c r="AT28" s="75"/>
      <c r="AU28" s="75"/>
      <c r="AV28" s="76"/>
      <c r="AW28" s="75"/>
      <c r="AX28" s="77"/>
    </row>
    <row r="29" spans="1:50" s="23" customFormat="1" ht="18" hidden="1" customHeight="1">
      <c r="A29" s="511"/>
      <c r="B29" s="38"/>
      <c r="C29" s="38"/>
      <c r="D29" s="38"/>
      <c r="E29" s="78"/>
      <c r="F29" s="79"/>
      <c r="G29" s="78"/>
      <c r="H29" s="38"/>
      <c r="I29" s="38"/>
      <c r="J29" s="38"/>
      <c r="K29" s="78"/>
      <c r="L29" s="79"/>
      <c r="M29" s="78"/>
      <c r="N29" s="38"/>
      <c r="O29" s="38"/>
      <c r="P29" s="38"/>
      <c r="Q29" s="78"/>
      <c r="R29" s="79"/>
      <c r="S29" s="78"/>
      <c r="T29" s="38"/>
      <c r="U29" s="38"/>
      <c r="V29" s="38"/>
      <c r="W29" s="78"/>
      <c r="X29" s="79"/>
      <c r="Y29" s="78"/>
      <c r="Z29" s="38"/>
      <c r="AA29" s="38"/>
      <c r="AB29" s="38"/>
      <c r="AC29" s="78"/>
      <c r="AD29" s="79"/>
      <c r="AE29" s="78"/>
      <c r="AF29" s="508"/>
      <c r="AG29" s="508"/>
      <c r="AH29" s="508"/>
      <c r="AI29" s="508"/>
      <c r="AJ29" s="508"/>
      <c r="AK29" s="508"/>
      <c r="AL29" s="56">
        <f>AL11+AL14+AL17+AL20+AL23+AL26</f>
        <v>30</v>
      </c>
      <c r="AM29" s="469" t="s">
        <v>88</v>
      </c>
      <c r="AN29" s="56">
        <f>AN11+AN14+AN17+AN20+AN23+AN26</f>
        <v>30</v>
      </c>
      <c r="AO29" s="73"/>
      <c r="AP29" s="55"/>
      <c r="AQ29" s="73"/>
      <c r="AR29" s="74"/>
      <c r="AS29" s="75"/>
      <c r="AT29" s="75"/>
      <c r="AU29" s="75"/>
      <c r="AV29" s="76"/>
      <c r="AW29" s="75"/>
      <c r="AX29" s="77">
        <f>SUM(AX10:AX27)</f>
        <v>21</v>
      </c>
    </row>
    <row r="30" spans="1:50" s="23" customFormat="1" ht="18" hidden="1" customHeight="1">
      <c r="A30" s="511"/>
      <c r="B30" s="38"/>
      <c r="C30" s="38"/>
      <c r="D30" s="38"/>
      <c r="E30" s="78"/>
      <c r="F30" s="79"/>
      <c r="G30" s="78"/>
      <c r="H30" s="38"/>
      <c r="I30" s="38"/>
      <c r="J30" s="38"/>
      <c r="K30" s="78"/>
      <c r="L30" s="79"/>
      <c r="M30" s="78"/>
      <c r="N30" s="38"/>
      <c r="O30" s="38"/>
      <c r="P30" s="38"/>
      <c r="Q30" s="78"/>
      <c r="R30" s="79"/>
      <c r="S30" s="78"/>
      <c r="T30" s="38"/>
      <c r="U30" s="38"/>
      <c r="V30" s="38"/>
      <c r="W30" s="78"/>
      <c r="X30" s="79"/>
      <c r="Y30" s="78"/>
      <c r="Z30" s="38"/>
      <c r="AA30" s="38"/>
      <c r="AB30" s="38"/>
      <c r="AC30" s="78"/>
      <c r="AD30" s="79"/>
      <c r="AE30" s="78"/>
      <c r="AF30" s="508"/>
      <c r="AG30" s="508"/>
      <c r="AH30" s="508"/>
      <c r="AI30" s="508"/>
      <c r="AJ30" s="508"/>
      <c r="AK30" s="508"/>
      <c r="AL30" s="56">
        <f>AL12+AL15+AL18+AL21+AL24+AL27</f>
        <v>0</v>
      </c>
      <c r="AM30" s="469" t="s">
        <v>88</v>
      </c>
      <c r="AN30" s="56">
        <f>AN12+AN15+AN18+AN21+AN24+AN27</f>
        <v>0</v>
      </c>
      <c r="AO30" s="73"/>
      <c r="AP30" s="55"/>
      <c r="AQ30" s="73"/>
      <c r="AR30" s="74"/>
      <c r="AS30" s="75"/>
      <c r="AT30" s="75"/>
      <c r="AU30" s="75"/>
      <c r="AV30" s="76"/>
      <c r="AW30" s="75"/>
    </row>
    <row r="31" spans="1:50" s="23" customFormat="1" ht="18" customHeight="1" thickTop="1">
      <c r="A31" s="511"/>
      <c r="B31" s="38"/>
      <c r="C31" s="38"/>
      <c r="D31" s="38"/>
      <c r="E31" s="78"/>
      <c r="F31" s="79"/>
      <c r="G31" s="78"/>
      <c r="H31" s="38"/>
      <c r="I31" s="38"/>
      <c r="J31" s="38"/>
      <c r="K31" s="78"/>
      <c r="L31" s="79"/>
      <c r="M31" s="78"/>
      <c r="N31" s="38"/>
      <c r="O31" s="38"/>
      <c r="P31" s="38"/>
      <c r="Q31" s="78"/>
      <c r="R31" s="79"/>
      <c r="S31" s="78"/>
      <c r="T31" s="38"/>
      <c r="U31" s="38"/>
      <c r="V31" s="38"/>
      <c r="W31" s="78"/>
      <c r="X31" s="79"/>
      <c r="Y31" s="78"/>
      <c r="Z31" s="38"/>
      <c r="AA31" s="38"/>
      <c r="AB31" s="38"/>
      <c r="AC31" s="78"/>
      <c r="AD31" s="79"/>
      <c r="AE31" s="78"/>
      <c r="AF31" s="38"/>
      <c r="AG31" s="38"/>
      <c r="AH31" s="38"/>
      <c r="AI31" s="78"/>
      <c r="AJ31" s="79"/>
      <c r="AK31" s="78"/>
      <c r="AL31" s="56"/>
      <c r="AM31" s="469"/>
      <c r="AN31" s="56"/>
      <c r="AO31" s="73"/>
      <c r="AP31" s="55"/>
      <c r="AQ31" s="73"/>
      <c r="AR31" s="74"/>
      <c r="AS31" s="75"/>
      <c r="AT31" s="75"/>
      <c r="AU31" s="75"/>
      <c r="AV31" s="76"/>
      <c r="AW31" s="75"/>
      <c r="AX31" s="77"/>
    </row>
    <row r="32" spans="1:50" s="6" customFormat="1" ht="23.25">
      <c r="B32" s="61"/>
      <c r="C32" s="61"/>
      <c r="D32" s="61"/>
      <c r="E32" s="61"/>
      <c r="F32" s="61"/>
      <c r="G32" s="586" t="s">
        <v>118</v>
      </c>
      <c r="H32" s="586"/>
      <c r="I32" s="586"/>
      <c r="J32" s="586"/>
      <c r="K32" s="586"/>
      <c r="L32" s="586"/>
      <c r="M32" s="586"/>
      <c r="N32" s="586"/>
      <c r="O32" s="586"/>
      <c r="P32" s="586"/>
      <c r="Q32" s="586"/>
      <c r="R32" s="586"/>
      <c r="S32" s="586"/>
      <c r="T32" s="586"/>
      <c r="U32" s="586"/>
      <c r="V32" s="586"/>
      <c r="W32" s="586"/>
      <c r="X32" s="586"/>
      <c r="Y32" s="586"/>
      <c r="Z32" s="586"/>
      <c r="AA32" s="586"/>
      <c r="AB32" s="586"/>
      <c r="AC32" s="586"/>
      <c r="AD32" s="61"/>
      <c r="AE32" s="61"/>
      <c r="AF32" s="61"/>
      <c r="AG32" s="61"/>
      <c r="AH32" s="61"/>
      <c r="AI32" s="61"/>
      <c r="AJ32" s="61"/>
      <c r="AK32" s="61"/>
      <c r="AL32" s="61"/>
      <c r="AM32" s="61"/>
      <c r="AN32" s="61"/>
      <c r="AO32" s="61"/>
      <c r="AP32" s="61"/>
      <c r="AQ32" s="61"/>
      <c r="AR32" s="61"/>
      <c r="AS32" s="61"/>
      <c r="AT32" s="61"/>
      <c r="AU32" s="61"/>
      <c r="AV32" s="61"/>
    </row>
    <row r="33" spans="7:50" ht="6" customHeight="1"/>
    <row r="34" spans="7:50" ht="20.25">
      <c r="R34" s="53"/>
      <c r="Z34" s="585" t="s">
        <v>85</v>
      </c>
      <c r="AA34" s="585"/>
      <c r="AB34" s="585"/>
      <c r="AC34" s="41"/>
      <c r="AD34" s="41"/>
      <c r="AE34" s="41"/>
      <c r="AF34" s="41"/>
      <c r="AG34" s="41"/>
      <c r="AH34" s="41"/>
      <c r="AI34" s="41"/>
      <c r="AJ34" s="509"/>
      <c r="AK34" s="509"/>
    </row>
    <row r="35" spans="7:50" ht="20.25">
      <c r="G35" s="1" t="s">
        <v>112</v>
      </c>
      <c r="H35" s="584" t="str">
        <f>IF(AX$10=1,A$10,IF(AX$13=1,A$13,IF(AX$16=1,A$16,IF(AX$19=1,A$19,IF(AX$22=1,A$22,IF(AX$25=1,A$25,""))))))</f>
        <v>TV Vaihingen/Enz</v>
      </c>
      <c r="I35" s="584"/>
      <c r="J35" s="584"/>
      <c r="K35" s="584"/>
      <c r="L35" s="584"/>
      <c r="M35" s="584"/>
      <c r="N35" s="584"/>
      <c r="O35" s="584"/>
      <c r="P35" s="584"/>
      <c r="Q35" s="584"/>
      <c r="R35" s="584"/>
      <c r="S35" s="584"/>
      <c r="Z35" s="470">
        <f>IF($AX$10=1,AO$12,IF($AX$13=1,AO$15,IF($AX$16=1,AO$18,IF($AX$19=1,AO$21,IF($AX$22=1,AO$24,IF($AX$25=1,AO$27,""))))))</f>
        <v>10</v>
      </c>
      <c r="AA35" s="509" t="s">
        <v>88</v>
      </c>
      <c r="AB35" s="470">
        <f>IF($AX$10=1,AQ$12,IF($AX$13=1,AQ$15,IF($AX$16=1,AQ$18,IF($AX$19=1,AQ$21,IF($AX$22=1,AQ$24,IF($AX$25=1,AQ$27,""))))))</f>
        <v>0</v>
      </c>
      <c r="AC35" s="41"/>
      <c r="AD35" s="41"/>
      <c r="AE35" s="41"/>
      <c r="AF35" s="41"/>
      <c r="AG35" s="41"/>
      <c r="AH35" s="41"/>
      <c r="AI35" s="41"/>
      <c r="AJ35" s="509"/>
      <c r="AK35" s="509"/>
    </row>
    <row r="36" spans="7:50" ht="20.25">
      <c r="G36" s="1" t="s">
        <v>113</v>
      </c>
      <c r="H36" s="584" t="str">
        <f>IF(AX$10=2,A$10,IF(AX$13=2,A$13,IF(AX$16=2,A$16,IF(AX$19=2,A$19,IF(AX$22=2,A$22,IF(AX$25=2,A$25,""))))))</f>
        <v>SV Düdenbüttel</v>
      </c>
      <c r="I36" s="584"/>
      <c r="J36" s="584"/>
      <c r="K36" s="584"/>
      <c r="L36" s="584"/>
      <c r="M36" s="584"/>
      <c r="N36" s="584"/>
      <c r="O36" s="584"/>
      <c r="P36" s="584"/>
      <c r="Q36" s="584"/>
      <c r="R36" s="584"/>
      <c r="S36" s="584"/>
      <c r="Z36" s="470">
        <f>IF($AX$10=2,AO$12,IF($AX$13=2,AO$15,IF($AX$16=2,AO$18,IF($AX$19=2,AO$21,IF($AX$22=2,AO$24,IF($AX$25=2,AO$27,""))))))</f>
        <v>7</v>
      </c>
      <c r="AA36" s="509" t="s">
        <v>88</v>
      </c>
      <c r="AB36" s="470">
        <f>IF($AX$10=2,AQ$12,IF($AX$13=2,AQ$15,IF($AX$16=2,AQ$18,IF($AX$19=2,AQ$21,IF($AX$22=2,AQ$24,IF($AX$25=2,AQ$27,""))))))</f>
        <v>3</v>
      </c>
      <c r="AC36" s="41"/>
      <c r="AD36" s="41"/>
      <c r="AE36" s="41"/>
      <c r="AF36" s="41"/>
      <c r="AG36" s="41"/>
      <c r="AH36" s="41"/>
      <c r="AI36" s="41"/>
      <c r="AJ36" s="509"/>
      <c r="AK36" s="509"/>
    </row>
    <row r="37" spans="7:50" ht="20.25">
      <c r="G37" s="1" t="s">
        <v>114</v>
      </c>
      <c r="H37" s="584" t="str">
        <f>IF(AX$10=3,A$10,IF(AX$13=3,A$13,IF(AX$16=3,A$16,IF(AX$19=3,A$19,IF(AX$22=3,A$22,IF(AX$25=3,A$25,""))))))</f>
        <v>TV Haibach</v>
      </c>
      <c r="I37" s="584"/>
      <c r="J37" s="584"/>
      <c r="K37" s="584"/>
      <c r="L37" s="584"/>
      <c r="M37" s="584"/>
      <c r="N37" s="584"/>
      <c r="O37" s="584"/>
      <c r="P37" s="584"/>
      <c r="Q37" s="584"/>
      <c r="R37" s="584"/>
      <c r="S37" s="584"/>
      <c r="Z37" s="470">
        <f>IF($AX$10=3,AO$12,IF($AX$13=3,AO$15,IF($AX$16=3,AO$18,IF($AX$19=3,AO$21,IF($AX$22=3,AO$24,IF($AX$25=3,AO$27,""))))))</f>
        <v>5</v>
      </c>
      <c r="AA37" s="509" t="s">
        <v>88</v>
      </c>
      <c r="AB37" s="470">
        <f>IF($AX$10=3,AQ$12,IF($AX$13=3,AQ$15,IF($AX$16=3,AQ$18,IF($AX$19=3,AQ$21,IF($AX$22=3,AQ$24,IF($AX$25=3,AQ$27,""))))))</f>
        <v>5</v>
      </c>
      <c r="AC37" s="41"/>
      <c r="AD37" s="41"/>
      <c r="AE37" s="41"/>
      <c r="AF37" s="41"/>
      <c r="AG37" s="41"/>
      <c r="AH37" s="41"/>
      <c r="AI37" s="41"/>
      <c r="AJ37" s="509"/>
      <c r="AK37" s="509"/>
    </row>
    <row r="38" spans="7:50" ht="20.25">
      <c r="G38" s="1" t="s">
        <v>115</v>
      </c>
      <c r="H38" s="584" t="str">
        <f>IF(AX$10=4,A$10,IF(AX$13=4,A$13,IF(AX$16=4,A$16,IF(AX$19=4,A$19,IF(AX$22=4,A$22,IF(AX$25=4,A$25,""))))))</f>
        <v>VfL Kellinghusen</v>
      </c>
      <c r="I38" s="584"/>
      <c r="J38" s="584"/>
      <c r="K38" s="584"/>
      <c r="L38" s="584"/>
      <c r="M38" s="584"/>
      <c r="N38" s="584"/>
      <c r="O38" s="584"/>
      <c r="P38" s="584"/>
      <c r="Q38" s="584"/>
      <c r="R38" s="584"/>
      <c r="S38" s="584"/>
      <c r="Z38" s="470">
        <f>IF($AX$10=4,AO$12,IF($AX$13=4,AO$15,IF($AX$16=4,AO$18,IF($AX$19=4,AO$21,IF($AX$22=4,AO$24,IF($AX$25=4,AO$27,""))))))</f>
        <v>4</v>
      </c>
      <c r="AA38" s="509" t="s">
        <v>88</v>
      </c>
      <c r="AB38" s="470">
        <f>IF($AX$10=4,AQ$12,IF($AX$13=4,AQ$15,IF($AX$16=4,AQ$18,IF($AX$19=4,AQ$21,IF($AX$22=4,AQ$24,IF($AX$25=4,AQ$27,""))))))</f>
        <v>6</v>
      </c>
      <c r="AC38" s="509"/>
      <c r="AD38" s="509"/>
      <c r="AE38" s="509"/>
      <c r="AF38" s="509"/>
      <c r="AG38" s="509"/>
      <c r="AH38" s="509"/>
      <c r="AI38" s="509"/>
      <c r="AJ38" s="509"/>
      <c r="AK38" s="509"/>
      <c r="AQ38" s="6"/>
      <c r="AR38" s="6"/>
      <c r="AS38" s="6"/>
      <c r="AT38" s="6"/>
      <c r="AU38" s="6"/>
      <c r="AV38" s="6"/>
      <c r="AW38" s="6"/>
      <c r="AX38" s="6"/>
    </row>
    <row r="39" spans="7:50" ht="20.25">
      <c r="G39" s="1" t="s">
        <v>116</v>
      </c>
      <c r="H39" s="584" t="str">
        <f>IF(AX$10=5,A$10,IF(AX$13=5,A$13,IF(AX$16=5,A$16,IF(AX$19=5,A$19,IF(AX$22=5,A$22,IF(AX$25=5,A$25,""))))))</f>
        <v>DJK Nierswacht Odenkirchen</v>
      </c>
      <c r="I39" s="584"/>
      <c r="J39" s="584"/>
      <c r="K39" s="584"/>
      <c r="L39" s="584"/>
      <c r="M39" s="584"/>
      <c r="N39" s="584"/>
      <c r="O39" s="584"/>
      <c r="P39" s="584"/>
      <c r="Q39" s="584"/>
      <c r="R39" s="584"/>
      <c r="S39" s="584"/>
      <c r="Z39" s="470">
        <f>IF($AX$10=5,AO$12,IF($AX$13=5,AO$15,IF($AX$16=5,AO$18,IF($AX$19=5,AO$21,IF($AX$22=5,AO$24,IF($AX$25=5,AO$27,""))))))</f>
        <v>4</v>
      </c>
      <c r="AA39" s="509" t="s">
        <v>88</v>
      </c>
      <c r="AB39" s="470">
        <f>IF($AX$10=5,AQ$12,IF($AX$13=5,AQ$15,IF($AX$16=5,AQ$18,IF($AX$19=5,AQ$21,IF($AX$22=5,AQ$24,IF($AX$25=5,AQ$27,""))))))</f>
        <v>6</v>
      </c>
    </row>
    <row r="40" spans="7:50" ht="20.25">
      <c r="G40" s="1" t="s">
        <v>117</v>
      </c>
      <c r="H40" s="584" t="str">
        <f>IF(AX$10=6,A$10,IF(AX$13=6,A$13,IF(AX$16=6,A$16,IF(AX$19=6,A$19,IF(AX$22=6,A$22,IF(AX$25=6,A$25,""))))))</f>
        <v>TV Klarenthal</v>
      </c>
      <c r="I40" s="584"/>
      <c r="J40" s="584"/>
      <c r="K40" s="584"/>
      <c r="L40" s="584"/>
      <c r="M40" s="584"/>
      <c r="N40" s="584"/>
      <c r="O40" s="584"/>
      <c r="P40" s="584"/>
      <c r="Q40" s="584"/>
      <c r="R40" s="584"/>
      <c r="S40" s="584"/>
      <c r="Z40" s="470">
        <f>IF($AX$10=6,AO$12,IF($AX$13=6,AO$15,IF($AX$16=6,AO$18,IF($AX$19=6,AO$21,IF($AX$22=6,AO$24,IF($AX$25=6,AO$27,""))))))</f>
        <v>0</v>
      </c>
      <c r="AA40" s="509" t="s">
        <v>88</v>
      </c>
      <c r="AB40" s="470">
        <f>IF($AX$10=6,AQ$12,IF($AX$13=6,AQ$15,IF($AX$16=6,AQ$18,IF($AX$19=6,AQ$21,IF($AX$22=6,AQ$24,IF($AX$25=6,AQ$27,""))))))</f>
        <v>10</v>
      </c>
    </row>
  </sheetData>
  <mergeCells count="58">
    <mergeCell ref="AX7:AX9"/>
    <mergeCell ref="Z34:AB34"/>
    <mergeCell ref="H35:S35"/>
    <mergeCell ref="H36:S36"/>
    <mergeCell ref="AX10:AX12"/>
    <mergeCell ref="AO9:AQ9"/>
    <mergeCell ref="AF7:AK9"/>
    <mergeCell ref="AL7:AN7"/>
    <mergeCell ref="AL8:AN8"/>
    <mergeCell ref="AX25:AX27"/>
    <mergeCell ref="AX22:AX24"/>
    <mergeCell ref="AL9:AN9"/>
    <mergeCell ref="AL12:AN12"/>
    <mergeCell ref="AL21:AN21"/>
    <mergeCell ref="AL24:AN24"/>
    <mergeCell ref="AL27:AN27"/>
    <mergeCell ref="H39:S39"/>
    <mergeCell ref="H40:S40"/>
    <mergeCell ref="G32:AC32"/>
    <mergeCell ref="H38:S38"/>
    <mergeCell ref="AF25:AK27"/>
    <mergeCell ref="H37:S37"/>
    <mergeCell ref="A25:A27"/>
    <mergeCell ref="A22:A24"/>
    <mergeCell ref="Z22:AE24"/>
    <mergeCell ref="A10:A12"/>
    <mergeCell ref="H7:M9"/>
    <mergeCell ref="E12:G12"/>
    <mergeCell ref="C1:AN1"/>
    <mergeCell ref="C3:AN3"/>
    <mergeCell ref="D4:N4"/>
    <mergeCell ref="T4:Z4"/>
    <mergeCell ref="AB4:AN4"/>
    <mergeCell ref="A5:P5"/>
    <mergeCell ref="T5:AV5"/>
    <mergeCell ref="B7:G9"/>
    <mergeCell ref="T6:Y6"/>
    <mergeCell ref="T7:Y9"/>
    <mergeCell ref="H6:S6"/>
    <mergeCell ref="A7:A9"/>
    <mergeCell ref="Z7:AE9"/>
    <mergeCell ref="N7:S9"/>
    <mergeCell ref="AX16:AX18"/>
    <mergeCell ref="A16:A18"/>
    <mergeCell ref="AX19:AX21"/>
    <mergeCell ref="B10:D10"/>
    <mergeCell ref="E10:G10"/>
    <mergeCell ref="A19:A21"/>
    <mergeCell ref="T19:Y21"/>
    <mergeCell ref="A13:A15"/>
    <mergeCell ref="B12:D12"/>
    <mergeCell ref="B11:D11"/>
    <mergeCell ref="E11:G11"/>
    <mergeCell ref="AX13:AX15"/>
    <mergeCell ref="H13:M15"/>
    <mergeCell ref="N16:S18"/>
    <mergeCell ref="AL15:AN15"/>
    <mergeCell ref="AL18:AN18"/>
  </mergeCells>
  <phoneticPr fontId="0" type="noConversion"/>
  <pageMargins left="0.78740157480314965" right="0.78740157480314965" top="0.39370078740157483" bottom="0" header="0.51181102362204722" footer="0.51181102362204722"/>
  <pageSetup paperSize="9" scale="77" fitToHeight="0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X40"/>
  <sheetViews>
    <sheetView workbookViewId="0">
      <selection activeCell="C1" sqref="C1:AN1"/>
    </sheetView>
  </sheetViews>
  <sheetFormatPr defaultRowHeight="12.75"/>
  <cols>
    <col min="1" max="1" width="16.7109375" customWidth="1"/>
    <col min="2" max="2" width="4.28515625" customWidth="1"/>
    <col min="3" max="3" width="0.85546875" customWidth="1"/>
    <col min="4" max="5" width="4.28515625" customWidth="1"/>
    <col min="6" max="6" width="0.85546875" customWidth="1"/>
    <col min="7" max="8" width="4.28515625" customWidth="1"/>
    <col min="9" max="9" width="0.85546875" customWidth="1"/>
    <col min="10" max="11" width="4.28515625" customWidth="1"/>
    <col min="12" max="12" width="0.85546875" customWidth="1"/>
    <col min="13" max="14" width="4.28515625" customWidth="1"/>
    <col min="15" max="15" width="1.140625" customWidth="1"/>
    <col min="16" max="17" width="4.28515625" customWidth="1"/>
    <col min="18" max="18" width="1.42578125" customWidth="1"/>
    <col min="19" max="20" width="4.28515625" customWidth="1"/>
    <col min="21" max="21" width="0.85546875" customWidth="1"/>
    <col min="22" max="23" width="4.28515625" customWidth="1"/>
    <col min="24" max="24" width="0.85546875" customWidth="1"/>
    <col min="25" max="25" width="4.28515625" customWidth="1"/>
    <col min="26" max="26" width="4.7109375" bestFit="1" customWidth="1"/>
    <col min="27" max="27" width="1.7109375" customWidth="1"/>
    <col min="28" max="28" width="4.7109375" bestFit="1" customWidth="1"/>
    <col min="29" max="29" width="4.28515625" customWidth="1"/>
    <col min="30" max="30" width="0.85546875" customWidth="1"/>
    <col min="31" max="32" width="4.28515625" customWidth="1"/>
    <col min="33" max="33" width="1.7109375" customWidth="1"/>
    <col min="34" max="35" width="4.28515625" customWidth="1"/>
    <col min="36" max="36" width="1.7109375" customWidth="1"/>
    <col min="37" max="37" width="4.28515625" customWidth="1"/>
    <col min="38" max="38" width="5.7109375" customWidth="1"/>
    <col min="39" max="39" width="0.85546875" customWidth="1"/>
    <col min="40" max="41" width="5.7109375" customWidth="1"/>
    <col min="42" max="42" width="0.85546875" customWidth="1"/>
    <col min="43" max="43" width="5.7109375" customWidth="1"/>
    <col min="44" max="45" width="8.7109375" hidden="1" customWidth="1"/>
    <col min="46" max="46" width="10.28515625" hidden="1" customWidth="1"/>
    <col min="47" max="47" width="11.5703125" hidden="1" customWidth="1"/>
    <col min="48" max="49" width="12.85546875" hidden="1" customWidth="1"/>
    <col min="50" max="256" width="11.42578125" customWidth="1"/>
  </cols>
  <sheetData>
    <row r="1" spans="1:50" ht="30" customHeight="1">
      <c r="C1" s="558" t="s">
        <v>96</v>
      </c>
      <c r="D1" s="558"/>
      <c r="E1" s="558"/>
      <c r="F1" s="558"/>
      <c r="G1" s="558"/>
      <c r="H1" s="558"/>
      <c r="I1" s="558"/>
      <c r="J1" s="558"/>
      <c r="K1" s="558"/>
      <c r="L1" s="558"/>
      <c r="M1" s="558"/>
      <c r="N1" s="558"/>
      <c r="O1" s="558"/>
      <c r="P1" s="558"/>
      <c r="Q1" s="558"/>
      <c r="R1" s="558"/>
      <c r="S1" s="558"/>
      <c r="T1" s="558"/>
      <c r="U1" s="558"/>
      <c r="V1" s="558"/>
      <c r="W1" s="558"/>
      <c r="X1" s="558"/>
      <c r="Y1" s="558"/>
      <c r="Z1" s="558"/>
      <c r="AA1" s="558"/>
      <c r="AB1" s="558"/>
      <c r="AC1" s="558"/>
      <c r="AD1" s="558"/>
      <c r="AE1" s="558"/>
      <c r="AF1" s="558"/>
      <c r="AG1" s="558"/>
      <c r="AH1" s="558"/>
      <c r="AI1" s="558"/>
      <c r="AJ1" s="558"/>
      <c r="AK1" s="558"/>
      <c r="AL1" s="558"/>
      <c r="AM1" s="558"/>
      <c r="AN1" s="558"/>
      <c r="AO1" s="512"/>
      <c r="AP1" s="512"/>
      <c r="AQ1" s="512"/>
      <c r="AR1" s="512"/>
      <c r="AS1" s="512"/>
      <c r="AT1" s="512"/>
      <c r="AU1" s="512"/>
    </row>
    <row r="2" spans="1:50" ht="8.25" customHeight="1"/>
    <row r="3" spans="1:50" ht="28.5" customHeight="1">
      <c r="C3" s="559" t="str">
        <f>'Gruppe A'!C3</f>
        <v>Deutsche Meisterschaft</v>
      </c>
      <c r="D3" s="559"/>
      <c r="E3" s="559"/>
      <c r="F3" s="559"/>
      <c r="G3" s="559"/>
      <c r="H3" s="559"/>
      <c r="I3" s="559"/>
      <c r="J3" s="559"/>
      <c r="K3" s="559"/>
      <c r="L3" s="559"/>
      <c r="M3" s="559"/>
      <c r="N3" s="559"/>
      <c r="O3" s="559"/>
      <c r="P3" s="559"/>
      <c r="Q3" s="559"/>
      <c r="R3" s="559"/>
      <c r="S3" s="559"/>
      <c r="T3" s="559"/>
      <c r="U3" s="559"/>
      <c r="V3" s="559"/>
      <c r="W3" s="559"/>
      <c r="X3" s="559"/>
      <c r="Y3" s="559"/>
      <c r="Z3" s="559"/>
      <c r="AA3" s="559"/>
      <c r="AB3" s="559"/>
      <c r="AC3" s="559"/>
      <c r="AD3" s="559"/>
      <c r="AE3" s="559"/>
      <c r="AF3" s="559"/>
      <c r="AG3" s="559"/>
      <c r="AH3" s="559"/>
      <c r="AI3" s="559"/>
      <c r="AJ3" s="559"/>
      <c r="AK3" s="559"/>
      <c r="AL3" s="559"/>
      <c r="AM3" s="559"/>
      <c r="AN3" s="559"/>
      <c r="AO3" s="7"/>
      <c r="AP3" s="7"/>
      <c r="AQ3" s="7"/>
      <c r="AR3" s="7"/>
      <c r="AS3" s="7"/>
      <c r="AT3" s="7"/>
      <c r="AU3" s="7"/>
    </row>
    <row r="4" spans="1:50" ht="23.25" customHeight="1">
      <c r="B4" s="8"/>
      <c r="C4" s="8"/>
      <c r="D4" s="560" t="str">
        <f>'Gruppe A'!D4</f>
        <v>Großenaspe</v>
      </c>
      <c r="E4" s="560"/>
      <c r="F4" s="560"/>
      <c r="G4" s="560"/>
      <c r="H4" s="560"/>
      <c r="I4" s="560"/>
      <c r="J4" s="560"/>
      <c r="K4" s="560"/>
      <c r="L4" s="560"/>
      <c r="M4" s="560"/>
      <c r="N4" s="560"/>
      <c r="O4" s="8"/>
      <c r="P4" s="8"/>
      <c r="Q4" s="8"/>
      <c r="R4" s="8"/>
      <c r="S4" s="8"/>
      <c r="T4" s="561">
        <f>'Gruppe A'!T4</f>
        <v>42273</v>
      </c>
      <c r="U4" s="561"/>
      <c r="V4" s="561"/>
      <c r="W4" s="561"/>
      <c r="X4" s="561"/>
      <c r="Y4" s="561"/>
      <c r="Z4" s="561"/>
      <c r="AA4" s="8" t="s">
        <v>2</v>
      </c>
      <c r="AB4" s="562">
        <f>'Gruppe A'!AB4</f>
        <v>42274</v>
      </c>
      <c r="AC4" s="562"/>
      <c r="AD4" s="562"/>
      <c r="AE4" s="562"/>
      <c r="AF4" s="562"/>
      <c r="AG4" s="562"/>
      <c r="AH4" s="562"/>
      <c r="AI4" s="562"/>
      <c r="AJ4" s="562"/>
      <c r="AK4" s="562"/>
      <c r="AL4" s="562"/>
      <c r="AM4" s="562"/>
      <c r="AN4" s="562"/>
      <c r="AO4" s="514"/>
      <c r="AP4" s="514"/>
      <c r="AQ4" s="514"/>
      <c r="AR4" s="514"/>
      <c r="AS4" s="514"/>
      <c r="AT4" s="514"/>
      <c r="AU4" s="514"/>
      <c r="AV4" s="8"/>
    </row>
    <row r="5" spans="1:50" ht="18.75" customHeight="1">
      <c r="A5" s="563"/>
      <c r="B5" s="563"/>
      <c r="C5" s="563"/>
      <c r="D5" s="563"/>
      <c r="E5" s="563"/>
      <c r="F5" s="563"/>
      <c r="G5" s="563"/>
      <c r="H5" s="563"/>
      <c r="I5" s="563"/>
      <c r="J5" s="563"/>
      <c r="K5" s="563"/>
      <c r="L5" s="563"/>
      <c r="M5" s="563"/>
      <c r="N5" s="563"/>
      <c r="O5" s="563"/>
      <c r="P5" s="563"/>
      <c r="Q5" s="510"/>
      <c r="R5" s="510"/>
      <c r="S5" s="510"/>
      <c r="T5" s="564"/>
      <c r="U5" s="564"/>
      <c r="V5" s="564"/>
      <c r="W5" s="564"/>
      <c r="X5" s="564"/>
      <c r="Y5" s="564"/>
      <c r="Z5" s="564"/>
      <c r="AA5" s="564"/>
      <c r="AB5" s="564"/>
      <c r="AC5" s="564"/>
      <c r="AD5" s="564"/>
      <c r="AE5" s="564"/>
      <c r="AF5" s="564"/>
      <c r="AG5" s="564"/>
      <c r="AH5" s="564"/>
      <c r="AI5" s="564"/>
      <c r="AJ5" s="564"/>
      <c r="AK5" s="564"/>
      <c r="AL5" s="564"/>
      <c r="AM5" s="564"/>
      <c r="AN5" s="564"/>
      <c r="AO5" s="564"/>
      <c r="AP5" s="564"/>
      <c r="AQ5" s="564"/>
      <c r="AR5" s="564"/>
      <c r="AS5" s="564"/>
      <c r="AT5" s="564"/>
      <c r="AU5" s="564"/>
      <c r="AV5" s="564"/>
    </row>
    <row r="6" spans="1:50" ht="24.75" customHeight="1" thickBot="1">
      <c r="H6" s="581" t="str">
        <f>'Gruppe A'!H6</f>
        <v>männlich U16</v>
      </c>
      <c r="I6" s="581"/>
      <c r="J6" s="581"/>
      <c r="K6" s="581"/>
      <c r="L6" s="581"/>
      <c r="M6" s="581"/>
      <c r="N6" s="581"/>
      <c r="O6" s="581"/>
      <c r="P6" s="581"/>
      <c r="Q6" s="581"/>
      <c r="R6" s="581"/>
      <c r="S6" s="581"/>
      <c r="T6" s="573" t="s">
        <v>10</v>
      </c>
      <c r="U6" s="573"/>
      <c r="V6" s="573"/>
      <c r="W6" s="573"/>
      <c r="X6" s="573"/>
      <c r="Y6" s="573"/>
    </row>
    <row r="7" spans="1:50" ht="16.5" customHeight="1" thickTop="1">
      <c r="A7" s="570" t="s">
        <v>65</v>
      </c>
      <c r="B7" s="545" t="str">
        <f>A10</f>
        <v>Ahlhorner SV</v>
      </c>
      <c r="C7" s="546"/>
      <c r="D7" s="546"/>
      <c r="E7" s="546"/>
      <c r="F7" s="546"/>
      <c r="G7" s="547"/>
      <c r="H7" s="545" t="str">
        <f>A13</f>
        <v>NLV Vaihingen</v>
      </c>
      <c r="I7" s="546"/>
      <c r="J7" s="546"/>
      <c r="K7" s="546"/>
      <c r="L7" s="546"/>
      <c r="M7" s="547"/>
      <c r="N7" s="545" t="str">
        <f>A16</f>
        <v>TB Oppau</v>
      </c>
      <c r="O7" s="546"/>
      <c r="P7" s="546"/>
      <c r="Q7" s="546"/>
      <c r="R7" s="546"/>
      <c r="S7" s="547"/>
      <c r="T7" s="545" t="str">
        <f>A19</f>
        <v>TSV Lola</v>
      </c>
      <c r="U7" s="546"/>
      <c r="V7" s="546"/>
      <c r="W7" s="546"/>
      <c r="X7" s="546"/>
      <c r="Y7" s="547"/>
      <c r="Z7" s="545" t="str">
        <f>A22</f>
        <v>Berliner Turnerschaft</v>
      </c>
      <c r="AA7" s="546"/>
      <c r="AB7" s="546"/>
      <c r="AC7" s="546"/>
      <c r="AD7" s="546"/>
      <c r="AE7" s="547"/>
      <c r="AF7" s="545" t="str">
        <f>A25</f>
        <v>TuS Dahlbruch</v>
      </c>
      <c r="AG7" s="546"/>
      <c r="AH7" s="546"/>
      <c r="AI7" s="546"/>
      <c r="AJ7" s="546"/>
      <c r="AK7" s="547"/>
      <c r="AL7" s="582" t="s">
        <v>98</v>
      </c>
      <c r="AM7" s="583"/>
      <c r="AN7" s="583"/>
      <c r="AO7" s="100"/>
      <c r="AP7" s="101"/>
      <c r="AQ7" s="102"/>
      <c r="AR7" s="62" t="s">
        <v>99</v>
      </c>
      <c r="AS7" s="62" t="s">
        <v>100</v>
      </c>
      <c r="AT7" s="63" t="s">
        <v>101</v>
      </c>
      <c r="AU7" s="62" t="s">
        <v>102</v>
      </c>
      <c r="AV7" s="62" t="s">
        <v>103</v>
      </c>
      <c r="AW7" s="63"/>
      <c r="AX7" s="565" t="s">
        <v>104</v>
      </c>
    </row>
    <row r="8" spans="1:50" ht="16.5" customHeight="1">
      <c r="A8" s="571"/>
      <c r="B8" s="548"/>
      <c r="C8" s="549"/>
      <c r="D8" s="549"/>
      <c r="E8" s="549"/>
      <c r="F8" s="549"/>
      <c r="G8" s="550"/>
      <c r="H8" s="548"/>
      <c r="I8" s="549"/>
      <c r="J8" s="549"/>
      <c r="K8" s="549"/>
      <c r="L8" s="549"/>
      <c r="M8" s="550"/>
      <c r="N8" s="548"/>
      <c r="O8" s="549"/>
      <c r="P8" s="549"/>
      <c r="Q8" s="549"/>
      <c r="R8" s="549"/>
      <c r="S8" s="550"/>
      <c r="T8" s="548"/>
      <c r="U8" s="549"/>
      <c r="V8" s="549"/>
      <c r="W8" s="549"/>
      <c r="X8" s="549"/>
      <c r="Y8" s="550"/>
      <c r="Z8" s="548"/>
      <c r="AA8" s="549"/>
      <c r="AB8" s="549"/>
      <c r="AC8" s="549"/>
      <c r="AD8" s="549"/>
      <c r="AE8" s="550"/>
      <c r="AF8" s="548"/>
      <c r="AG8" s="549"/>
      <c r="AH8" s="549"/>
      <c r="AI8" s="549"/>
      <c r="AJ8" s="549"/>
      <c r="AK8" s="550"/>
      <c r="AL8" s="534" t="s">
        <v>84</v>
      </c>
      <c r="AM8" s="535"/>
      <c r="AN8" s="535"/>
      <c r="AO8" s="28"/>
      <c r="AP8" s="26"/>
      <c r="AQ8" s="29"/>
      <c r="AR8" s="64" t="s">
        <v>105</v>
      </c>
      <c r="AS8" s="64" t="s">
        <v>105</v>
      </c>
      <c r="AT8" s="65" t="s">
        <v>106</v>
      </c>
      <c r="AU8" s="64" t="s">
        <v>106</v>
      </c>
      <c r="AV8" s="64" t="s">
        <v>85</v>
      </c>
      <c r="AW8" s="65" t="s">
        <v>104</v>
      </c>
      <c r="AX8" s="566"/>
    </row>
    <row r="9" spans="1:50" ht="16.5" customHeight="1" thickBot="1">
      <c r="A9" s="572"/>
      <c r="B9" s="548"/>
      <c r="C9" s="549"/>
      <c r="D9" s="549"/>
      <c r="E9" s="549"/>
      <c r="F9" s="549"/>
      <c r="G9" s="550"/>
      <c r="H9" s="548"/>
      <c r="I9" s="549"/>
      <c r="J9" s="549"/>
      <c r="K9" s="549"/>
      <c r="L9" s="549"/>
      <c r="M9" s="550"/>
      <c r="N9" s="548"/>
      <c r="O9" s="549"/>
      <c r="P9" s="549"/>
      <c r="Q9" s="549"/>
      <c r="R9" s="549"/>
      <c r="S9" s="550"/>
      <c r="T9" s="548"/>
      <c r="U9" s="549"/>
      <c r="V9" s="549"/>
      <c r="W9" s="549"/>
      <c r="X9" s="549"/>
      <c r="Y9" s="550"/>
      <c r="Z9" s="548"/>
      <c r="AA9" s="549"/>
      <c r="AB9" s="549"/>
      <c r="AC9" s="549"/>
      <c r="AD9" s="549"/>
      <c r="AE9" s="550"/>
      <c r="AF9" s="548"/>
      <c r="AG9" s="549"/>
      <c r="AH9" s="549"/>
      <c r="AI9" s="549"/>
      <c r="AJ9" s="549"/>
      <c r="AK9" s="550"/>
      <c r="AL9" s="534" t="s">
        <v>107</v>
      </c>
      <c r="AM9" s="535"/>
      <c r="AN9" s="535"/>
      <c r="AO9" s="574" t="s">
        <v>85</v>
      </c>
      <c r="AP9" s="575"/>
      <c r="AQ9" s="576"/>
      <c r="AR9" s="64" t="s">
        <v>108</v>
      </c>
      <c r="AS9" s="64" t="s">
        <v>109</v>
      </c>
      <c r="AT9" s="65" t="s">
        <v>108</v>
      </c>
      <c r="AU9" s="64" t="s">
        <v>109</v>
      </c>
      <c r="AV9" s="64"/>
      <c r="AW9" s="65" t="s">
        <v>110</v>
      </c>
      <c r="AX9" s="566"/>
    </row>
    <row r="10" spans="1:50" ht="16.5" customHeight="1" thickTop="1">
      <c r="A10" s="528" t="str">
        <f>'Spielplan Sa'!N6</f>
        <v>Ahlhorner SV</v>
      </c>
      <c r="B10" s="556" t="s">
        <v>81</v>
      </c>
      <c r="C10" s="557"/>
      <c r="D10" s="557"/>
      <c r="E10" s="557" t="s">
        <v>98</v>
      </c>
      <c r="F10" s="557"/>
      <c r="G10" s="577"/>
      <c r="H10" s="11">
        <f>'Ergebnisse Sa'!$AY16</f>
        <v>11</v>
      </c>
      <c r="I10" s="9" t="s">
        <v>88</v>
      </c>
      <c r="J10" s="96">
        <f>'Ergebnisse Sa'!$BA16</f>
        <v>8</v>
      </c>
      <c r="K10" s="98">
        <f>H10+H11+H12</f>
        <v>22</v>
      </c>
      <c r="L10" s="9" t="s">
        <v>88</v>
      </c>
      <c r="M10" s="10">
        <f>J10+J11+J12</f>
        <v>11</v>
      </c>
      <c r="N10" s="11">
        <f>'Ergebnisse Sa'!$AY18</f>
        <v>7</v>
      </c>
      <c r="O10" s="9" t="s">
        <v>88</v>
      </c>
      <c r="P10" s="96">
        <f>'Ergebnisse Sa'!$BA18</f>
        <v>11</v>
      </c>
      <c r="Q10" s="98">
        <f>N10+N11+N12</f>
        <v>18</v>
      </c>
      <c r="R10" s="9" t="s">
        <v>88</v>
      </c>
      <c r="S10" s="10">
        <f>P10+P11+P12</f>
        <v>16</v>
      </c>
      <c r="T10" s="11">
        <f>'Ergebnisse Sa'!$AY7</f>
        <v>10</v>
      </c>
      <c r="U10" s="9" t="s">
        <v>88</v>
      </c>
      <c r="V10" s="96">
        <f>'Ergebnisse Sa'!$BA7</f>
        <v>12</v>
      </c>
      <c r="W10" s="98">
        <f>T10+T11+T12</f>
        <v>19</v>
      </c>
      <c r="X10" s="9" t="s">
        <v>88</v>
      </c>
      <c r="Y10" s="10">
        <f>V10+V11+V12</f>
        <v>23</v>
      </c>
      <c r="Z10" s="11">
        <f>'Ergebnisse Sa'!$AY10</f>
        <v>14</v>
      </c>
      <c r="AA10" s="9" t="s">
        <v>88</v>
      </c>
      <c r="AB10" s="96">
        <f>'Ergebnisse Sa'!$BA10</f>
        <v>12</v>
      </c>
      <c r="AC10" s="98">
        <f>Z10+Z11+Z12</f>
        <v>27</v>
      </c>
      <c r="AD10" s="9" t="s">
        <v>88</v>
      </c>
      <c r="AE10" s="10">
        <f>AB10+AB11+AB12</f>
        <v>23</v>
      </c>
      <c r="AF10" s="11">
        <f>'Ergebnisse Sa'!$AY13</f>
        <v>13</v>
      </c>
      <c r="AG10" s="9" t="s">
        <v>88</v>
      </c>
      <c r="AH10" s="96">
        <f>'Ergebnisse Sa'!$BA13</f>
        <v>11</v>
      </c>
      <c r="AI10" s="98">
        <f>AF10+AF11+AF12</f>
        <v>24</v>
      </c>
      <c r="AJ10" s="9" t="s">
        <v>88</v>
      </c>
      <c r="AK10" s="10">
        <f>AH10+AH11+AH12</f>
        <v>19</v>
      </c>
      <c r="AL10" s="12">
        <f>IF(K10="",0,+K10+IF(Q10="",0,+Q10+IF(W10="",0,+W10+IF(AC10="",0,+AC10+IF(AI10="",0,+AI10)))))</f>
        <v>110</v>
      </c>
      <c r="AM10" s="13" t="s">
        <v>88</v>
      </c>
      <c r="AN10" s="27">
        <f>IF(M10="",0,+M10+IF(S10="",0,+S10+IF(Y10="",0,+Y10+IF(AE10="",0,+AE10)+IF(AK10="",0,+AK10))))</f>
        <v>92</v>
      </c>
      <c r="AO10" s="30"/>
      <c r="AP10" s="14"/>
      <c r="AQ10" s="31"/>
      <c r="AR10" s="66">
        <f>AL10</f>
        <v>110</v>
      </c>
      <c r="AS10" s="66">
        <f>(AL10-AN10)*1000</f>
        <v>18000</v>
      </c>
      <c r="AT10" s="66"/>
      <c r="AU10" s="66"/>
      <c r="AV10" s="66"/>
      <c r="AW10" s="66"/>
      <c r="AX10" s="567">
        <f>IF('Ergebnisse Sa'!BS$21+'Ergebnisse Sa'!BU$21=0,"",IF(AW11="","",RANK(AW11,AW$11:AW$26,0)))</f>
        <v>2</v>
      </c>
    </row>
    <row r="11" spans="1:50" ht="16.5" customHeight="1">
      <c r="A11" s="529"/>
      <c r="B11" s="531" t="s">
        <v>82</v>
      </c>
      <c r="C11" s="532"/>
      <c r="D11" s="532"/>
      <c r="E11" s="532" t="s">
        <v>84</v>
      </c>
      <c r="F11" s="532"/>
      <c r="G11" s="533"/>
      <c r="H11" s="15">
        <f>'Ergebnisse Sa'!$BC16</f>
        <v>11</v>
      </c>
      <c r="I11" s="16" t="s">
        <v>88</v>
      </c>
      <c r="J11" s="52">
        <f>'Ergebnisse Sa'!$BE16</f>
        <v>3</v>
      </c>
      <c r="K11" s="54">
        <f>'Ergebnisse Sa'!$BP16</f>
        <v>2</v>
      </c>
      <c r="L11" s="44" t="s">
        <v>88</v>
      </c>
      <c r="M11" s="46">
        <f>'Ergebnisse Sa'!$BR16</f>
        <v>0</v>
      </c>
      <c r="N11" s="15">
        <f>'Ergebnisse Sa'!$BC18</f>
        <v>11</v>
      </c>
      <c r="O11" s="16" t="s">
        <v>88</v>
      </c>
      <c r="P11" s="52">
        <f>'Ergebnisse Sa'!$BE18</f>
        <v>5</v>
      </c>
      <c r="Q11" s="54">
        <f>'Ergebnisse Sa'!$BP18</f>
        <v>1</v>
      </c>
      <c r="R11" s="44" t="s">
        <v>88</v>
      </c>
      <c r="S11" s="46">
        <f>'Ergebnisse Sa'!$BR18</f>
        <v>1</v>
      </c>
      <c r="T11" s="15">
        <f>'Ergebnisse Sa'!$BC7</f>
        <v>9</v>
      </c>
      <c r="U11" s="16" t="s">
        <v>88</v>
      </c>
      <c r="V11" s="52">
        <f>'Ergebnisse Sa'!$BE7</f>
        <v>11</v>
      </c>
      <c r="W11" s="54">
        <f>'Ergebnisse Sa'!$BP7</f>
        <v>0</v>
      </c>
      <c r="X11" s="44" t="s">
        <v>88</v>
      </c>
      <c r="Y11" s="46">
        <f>'Ergebnisse Sa'!$BR7</f>
        <v>2</v>
      </c>
      <c r="Z11" s="15">
        <f>'Ergebnisse Sa'!$BC10</f>
        <v>13</v>
      </c>
      <c r="AA11" s="16" t="s">
        <v>88</v>
      </c>
      <c r="AB11" s="52">
        <f>'Ergebnisse Sa'!$BE10</f>
        <v>11</v>
      </c>
      <c r="AC11" s="54">
        <f>'Ergebnisse Sa'!$BP10</f>
        <v>2</v>
      </c>
      <c r="AD11" s="44" t="s">
        <v>88</v>
      </c>
      <c r="AE11" s="46">
        <f>'Ergebnisse Sa'!$BR10</f>
        <v>0</v>
      </c>
      <c r="AF11" s="15">
        <f>'Ergebnisse Sa'!$BC13</f>
        <v>11</v>
      </c>
      <c r="AG11" s="16" t="s">
        <v>88</v>
      </c>
      <c r="AH11" s="52">
        <f>'Ergebnisse Sa'!$BE13</f>
        <v>8</v>
      </c>
      <c r="AI11" s="54">
        <f>'Ergebnisse Sa'!$BP13</f>
        <v>2</v>
      </c>
      <c r="AJ11" s="44" t="s">
        <v>88</v>
      </c>
      <c r="AK11" s="46">
        <f>'Ergebnisse Sa'!$BR13</f>
        <v>0</v>
      </c>
      <c r="AL11" s="42">
        <f>K11+Q11+W11+AC11+AI11</f>
        <v>7</v>
      </c>
      <c r="AM11" s="17" t="s">
        <v>88</v>
      </c>
      <c r="AN11" s="43">
        <f>M11+S11+Y11+AE11+AK11</f>
        <v>3</v>
      </c>
      <c r="AO11" s="48"/>
      <c r="AP11" s="49"/>
      <c r="AQ11" s="50"/>
      <c r="AR11" s="67"/>
      <c r="AS11" s="68"/>
      <c r="AT11" s="68">
        <f>AL11*100000</f>
        <v>700000</v>
      </c>
      <c r="AU11" s="68">
        <f>(AL11-AN11)*1000000</f>
        <v>4000000</v>
      </c>
      <c r="AV11" s="69"/>
      <c r="AW11" s="68">
        <f>AV12+AU11+AT11+AS10+AR10</f>
        <v>74718110</v>
      </c>
      <c r="AX11" s="568"/>
    </row>
    <row r="12" spans="1:50" ht="16.5" customHeight="1" thickBot="1">
      <c r="A12" s="529"/>
      <c r="B12" s="551"/>
      <c r="C12" s="552"/>
      <c r="D12" s="552"/>
      <c r="E12" s="552" t="s">
        <v>85</v>
      </c>
      <c r="F12" s="552"/>
      <c r="G12" s="553"/>
      <c r="H12" s="18"/>
      <c r="I12" s="19"/>
      <c r="J12" s="97"/>
      <c r="K12" s="99">
        <f>'Ergebnisse Sa'!$BS16</f>
        <v>2</v>
      </c>
      <c r="L12" s="45" t="s">
        <v>88</v>
      </c>
      <c r="M12" s="47">
        <f>'Ergebnisse Sa'!$BU16</f>
        <v>0</v>
      </c>
      <c r="N12" s="18"/>
      <c r="O12" s="19"/>
      <c r="P12" s="97"/>
      <c r="Q12" s="99">
        <f>'Ergebnisse Sa'!$BS18</f>
        <v>1</v>
      </c>
      <c r="R12" s="45" t="s">
        <v>88</v>
      </c>
      <c r="S12" s="47">
        <f>'Ergebnisse Sa'!$BU18</f>
        <v>1</v>
      </c>
      <c r="T12" s="18"/>
      <c r="U12" s="19"/>
      <c r="V12" s="97"/>
      <c r="W12" s="99">
        <f>'Ergebnisse Sa'!$BS7</f>
        <v>0</v>
      </c>
      <c r="X12" s="45" t="s">
        <v>88</v>
      </c>
      <c r="Y12" s="47">
        <f>'Ergebnisse Sa'!$BU7</f>
        <v>2</v>
      </c>
      <c r="Z12" s="18"/>
      <c r="AA12" s="19"/>
      <c r="AB12" s="97"/>
      <c r="AC12" s="99">
        <f>'Ergebnisse Sa'!$BS10</f>
        <v>2</v>
      </c>
      <c r="AD12" s="45" t="s">
        <v>88</v>
      </c>
      <c r="AE12" s="47">
        <f>'Ergebnisse Sa'!$BU10</f>
        <v>0</v>
      </c>
      <c r="AF12" s="18"/>
      <c r="AG12" s="19"/>
      <c r="AH12" s="97"/>
      <c r="AI12" s="99">
        <f>'Ergebnisse Sa'!$BS13</f>
        <v>2</v>
      </c>
      <c r="AJ12" s="45" t="s">
        <v>88</v>
      </c>
      <c r="AK12" s="47">
        <f>'Ergebnisse Sa'!$BU13</f>
        <v>0</v>
      </c>
      <c r="AL12" s="578">
        <f>AL10-AN10</f>
        <v>18</v>
      </c>
      <c r="AM12" s="579"/>
      <c r="AN12" s="580"/>
      <c r="AO12" s="32">
        <f>K12+Q12+W12+AC12+AI12</f>
        <v>7</v>
      </c>
      <c r="AP12" s="20" t="s">
        <v>88</v>
      </c>
      <c r="AQ12" s="33">
        <f>M12+S12+Y12+AE12+AK12</f>
        <v>3</v>
      </c>
      <c r="AR12" s="70"/>
      <c r="AS12" s="71"/>
      <c r="AT12" s="71"/>
      <c r="AU12" s="71"/>
      <c r="AV12" s="72">
        <f>AO12*10000000</f>
        <v>70000000</v>
      </c>
      <c r="AW12" s="71"/>
      <c r="AX12" s="569"/>
    </row>
    <row r="13" spans="1:50" ht="16.5" customHeight="1" thickTop="1">
      <c r="A13" s="528" t="str">
        <f>'Spielplan Sa'!N7</f>
        <v>NLV Vaihingen</v>
      </c>
      <c r="B13" s="11">
        <f>J10</f>
        <v>8</v>
      </c>
      <c r="C13" s="9" t="s">
        <v>88</v>
      </c>
      <c r="D13" s="96">
        <f>H10</f>
        <v>11</v>
      </c>
      <c r="E13" s="98">
        <f>M10</f>
        <v>11</v>
      </c>
      <c r="F13" s="9" t="s">
        <v>88</v>
      </c>
      <c r="G13" s="10">
        <f>K10</f>
        <v>22</v>
      </c>
      <c r="H13" s="536"/>
      <c r="I13" s="537"/>
      <c r="J13" s="537"/>
      <c r="K13" s="537"/>
      <c r="L13" s="537"/>
      <c r="M13" s="538"/>
      <c r="N13" s="11">
        <f>'Ergebnisse Sa'!$AY20</f>
        <v>15</v>
      </c>
      <c r="O13" s="9" t="s">
        <v>88</v>
      </c>
      <c r="P13" s="96">
        <f>'Ergebnisse Sa'!$BA20</f>
        <v>14</v>
      </c>
      <c r="Q13" s="98">
        <f>N13+N14+N15</f>
        <v>21</v>
      </c>
      <c r="R13" s="9" t="s">
        <v>88</v>
      </c>
      <c r="S13" s="10">
        <f>P13+P14+P15</f>
        <v>25</v>
      </c>
      <c r="T13" s="11">
        <f>'Ergebnisse Sa'!$AY14</f>
        <v>10</v>
      </c>
      <c r="U13" s="9" t="s">
        <v>88</v>
      </c>
      <c r="V13" s="96">
        <f>'Ergebnisse Sa'!$BA14</f>
        <v>12</v>
      </c>
      <c r="W13" s="98">
        <f>T13+T14+T15</f>
        <v>12</v>
      </c>
      <c r="X13" s="9" t="s">
        <v>88</v>
      </c>
      <c r="Y13" s="10">
        <f>V13+V14+V15</f>
        <v>23</v>
      </c>
      <c r="Z13" s="11">
        <f>'Ergebnisse Sa'!$AY8</f>
        <v>8</v>
      </c>
      <c r="AA13" s="9" t="s">
        <v>88</v>
      </c>
      <c r="AB13" s="96">
        <f>'Ergebnisse Sa'!$BA8</f>
        <v>11</v>
      </c>
      <c r="AC13" s="98">
        <f>Z13+Z14+Z15</f>
        <v>13</v>
      </c>
      <c r="AD13" s="9" t="s">
        <v>88</v>
      </c>
      <c r="AE13" s="10">
        <f>AB13+AB14+AB15</f>
        <v>22</v>
      </c>
      <c r="AF13" s="11">
        <f>'Ergebnisse Sa'!$AY11</f>
        <v>6</v>
      </c>
      <c r="AG13" s="9" t="s">
        <v>88</v>
      </c>
      <c r="AH13" s="96">
        <f>'Ergebnisse Sa'!$BA11</f>
        <v>11</v>
      </c>
      <c r="AI13" s="98">
        <f>AF13+AF14+AF15</f>
        <v>12</v>
      </c>
      <c r="AJ13" s="9" t="s">
        <v>88</v>
      </c>
      <c r="AK13" s="10">
        <f>AH13+AH14+AH15</f>
        <v>22</v>
      </c>
      <c r="AL13" s="27">
        <f>IF(E13="",0,+E13+IF(Q13="",0,+Q13+IF(W13="",0,+W13+IF(AC13="",0,+AC13)+IF(AI13="",0,+AI13))))</f>
        <v>69</v>
      </c>
      <c r="AM13" s="21" t="s">
        <v>88</v>
      </c>
      <c r="AN13" s="27">
        <f>IF(G13="",0,+G13+IF(S13="",0,+S13+IF(Y13="",0,+Y13+IF(AE13="",0,+AE13)+IF(AK13="",0,+AK13))))</f>
        <v>114</v>
      </c>
      <c r="AO13" s="30"/>
      <c r="AP13" s="14"/>
      <c r="AQ13" s="31"/>
      <c r="AR13" s="66">
        <f>AL13</f>
        <v>69</v>
      </c>
      <c r="AS13" s="66">
        <f>(AL13-AN13)*1000</f>
        <v>-45000</v>
      </c>
      <c r="AT13" s="66"/>
      <c r="AU13" s="66"/>
      <c r="AV13" s="66"/>
      <c r="AW13" s="66"/>
      <c r="AX13" s="567">
        <f>IF('Ergebnisse Sa'!BS$21+'Ergebnisse Sa'!BU$21=0,"",IF(AW14="","",RANK(AW14,AW$11:AW$26,0)))</f>
        <v>6</v>
      </c>
    </row>
    <row r="14" spans="1:50" ht="16.5" customHeight="1">
      <c r="A14" s="529"/>
      <c r="B14" s="15">
        <f>J11</f>
        <v>3</v>
      </c>
      <c r="C14" s="16" t="s">
        <v>88</v>
      </c>
      <c r="D14" s="52">
        <f>H11</f>
        <v>11</v>
      </c>
      <c r="E14" s="54">
        <f>M11</f>
        <v>0</v>
      </c>
      <c r="F14" s="44" t="s">
        <v>88</v>
      </c>
      <c r="G14" s="46">
        <f>K11</f>
        <v>2</v>
      </c>
      <c r="H14" s="539"/>
      <c r="I14" s="540"/>
      <c r="J14" s="540"/>
      <c r="K14" s="540"/>
      <c r="L14" s="540"/>
      <c r="M14" s="541"/>
      <c r="N14" s="15">
        <f>'Ergebnisse Sa'!$BC20</f>
        <v>6</v>
      </c>
      <c r="O14" s="16" t="s">
        <v>88</v>
      </c>
      <c r="P14" s="52">
        <f>'Ergebnisse Sa'!$BE20</f>
        <v>11</v>
      </c>
      <c r="Q14" s="54">
        <f>'Ergebnisse Sa'!$BP20</f>
        <v>1</v>
      </c>
      <c r="R14" s="44" t="s">
        <v>88</v>
      </c>
      <c r="S14" s="46">
        <f>'Ergebnisse Sa'!$BR20</f>
        <v>1</v>
      </c>
      <c r="T14" s="15">
        <f>'Ergebnisse Sa'!$BC14</f>
        <v>2</v>
      </c>
      <c r="U14" s="16" t="s">
        <v>88</v>
      </c>
      <c r="V14" s="52">
        <f>'Ergebnisse Sa'!$BE14</f>
        <v>11</v>
      </c>
      <c r="W14" s="54">
        <f>'Ergebnisse Sa'!$BP14</f>
        <v>0</v>
      </c>
      <c r="X14" s="44" t="s">
        <v>88</v>
      </c>
      <c r="Y14" s="46">
        <f>'Ergebnisse Sa'!$BR14</f>
        <v>2</v>
      </c>
      <c r="Z14" s="15">
        <f>'Ergebnisse Sa'!$BC8</f>
        <v>5</v>
      </c>
      <c r="AA14" s="16" t="s">
        <v>88</v>
      </c>
      <c r="AB14" s="52">
        <f>'Ergebnisse Sa'!$BE8</f>
        <v>11</v>
      </c>
      <c r="AC14" s="54">
        <f>'Ergebnisse Sa'!$BP8</f>
        <v>0</v>
      </c>
      <c r="AD14" s="44" t="s">
        <v>88</v>
      </c>
      <c r="AE14" s="46">
        <f>'Ergebnisse Sa'!$BR8</f>
        <v>2</v>
      </c>
      <c r="AF14" s="15">
        <f>'Ergebnisse Sa'!$BC11</f>
        <v>6</v>
      </c>
      <c r="AG14" s="16" t="s">
        <v>88</v>
      </c>
      <c r="AH14" s="52">
        <f>'Ergebnisse Sa'!$BE11</f>
        <v>11</v>
      </c>
      <c r="AI14" s="54">
        <f>'Ergebnisse Sa'!$BP11</f>
        <v>0</v>
      </c>
      <c r="AJ14" s="44" t="s">
        <v>88</v>
      </c>
      <c r="AK14" s="46">
        <f>'Ergebnisse Sa'!$BR11</f>
        <v>2</v>
      </c>
      <c r="AL14" s="43">
        <f>E14+Q14+W14+AC14+AI14</f>
        <v>1</v>
      </c>
      <c r="AM14" s="22" t="s">
        <v>88</v>
      </c>
      <c r="AN14" s="43">
        <f>G14+S14+Y14+AE14+AK14</f>
        <v>9</v>
      </c>
      <c r="AO14" s="48"/>
      <c r="AP14" s="49"/>
      <c r="AQ14" s="50"/>
      <c r="AR14" s="67"/>
      <c r="AS14" s="68"/>
      <c r="AT14" s="68">
        <f>AL14*100000</f>
        <v>100000</v>
      </c>
      <c r="AU14" s="68">
        <f>(AL14-AN14)*1000000</f>
        <v>-8000000</v>
      </c>
      <c r="AV14" s="69"/>
      <c r="AW14" s="68">
        <f>AV15+AU14+AT14+AS13+AR13</f>
        <v>2055069</v>
      </c>
      <c r="AX14" s="568"/>
    </row>
    <row r="15" spans="1:50" ht="16.5" customHeight="1" thickBot="1">
      <c r="A15" s="529"/>
      <c r="B15" s="18"/>
      <c r="C15" s="19"/>
      <c r="D15" s="97"/>
      <c r="E15" s="99">
        <f>M12</f>
        <v>0</v>
      </c>
      <c r="F15" s="45" t="s">
        <v>88</v>
      </c>
      <c r="G15" s="47">
        <f>K12</f>
        <v>2</v>
      </c>
      <c r="H15" s="542"/>
      <c r="I15" s="543"/>
      <c r="J15" s="543"/>
      <c r="K15" s="543"/>
      <c r="L15" s="543"/>
      <c r="M15" s="544"/>
      <c r="N15" s="18"/>
      <c r="O15" s="19"/>
      <c r="P15" s="97"/>
      <c r="Q15" s="99">
        <f>'Ergebnisse Sa'!$BS20</f>
        <v>1</v>
      </c>
      <c r="R15" s="45" t="s">
        <v>88</v>
      </c>
      <c r="S15" s="47">
        <f>'Ergebnisse Sa'!$BU20</f>
        <v>1</v>
      </c>
      <c r="T15" s="18"/>
      <c r="U15" s="19"/>
      <c r="V15" s="97"/>
      <c r="W15" s="99">
        <f>'Ergebnisse Sa'!$BS14</f>
        <v>0</v>
      </c>
      <c r="X15" s="45" t="s">
        <v>88</v>
      </c>
      <c r="Y15" s="47">
        <f>'Ergebnisse Sa'!$BU14</f>
        <v>2</v>
      </c>
      <c r="Z15" s="18"/>
      <c r="AA15" s="19"/>
      <c r="AB15" s="97"/>
      <c r="AC15" s="99">
        <f>'Ergebnisse Sa'!$BS8</f>
        <v>0</v>
      </c>
      <c r="AD15" s="45" t="s">
        <v>88</v>
      </c>
      <c r="AE15" s="47">
        <f>'Ergebnisse Sa'!$BU8</f>
        <v>2</v>
      </c>
      <c r="AF15" s="18"/>
      <c r="AG15" s="19"/>
      <c r="AH15" s="97"/>
      <c r="AI15" s="99">
        <f>'Ergebnisse Sa'!$BS11</f>
        <v>0</v>
      </c>
      <c r="AJ15" s="45" t="s">
        <v>88</v>
      </c>
      <c r="AK15" s="47">
        <f>'Ergebnisse Sa'!$BU11</f>
        <v>2</v>
      </c>
      <c r="AL15" s="578">
        <f>AL13-AN13</f>
        <v>-45</v>
      </c>
      <c r="AM15" s="579"/>
      <c r="AN15" s="580"/>
      <c r="AO15" s="32">
        <f>E15+Q15+W15+AC15+AI15</f>
        <v>1</v>
      </c>
      <c r="AP15" s="20" t="s">
        <v>88</v>
      </c>
      <c r="AQ15" s="33">
        <f>G15+S15+Y15+AE15+AK15</f>
        <v>9</v>
      </c>
      <c r="AR15" s="70"/>
      <c r="AS15" s="71"/>
      <c r="AT15" s="71"/>
      <c r="AU15" s="71"/>
      <c r="AV15" s="72">
        <f>AO15*10000000</f>
        <v>10000000</v>
      </c>
      <c r="AW15" s="71"/>
      <c r="AX15" s="569"/>
    </row>
    <row r="16" spans="1:50" ht="16.5" customHeight="1" thickTop="1">
      <c r="A16" s="528" t="str">
        <f>'Spielplan Sa'!N8</f>
        <v>TB Oppau</v>
      </c>
      <c r="B16" s="11">
        <f>P10</f>
        <v>11</v>
      </c>
      <c r="C16" s="9" t="s">
        <v>88</v>
      </c>
      <c r="D16" s="96">
        <f>N10</f>
        <v>7</v>
      </c>
      <c r="E16" s="98">
        <f>S10</f>
        <v>16</v>
      </c>
      <c r="F16" s="9" t="s">
        <v>88</v>
      </c>
      <c r="G16" s="10">
        <f>Q10</f>
        <v>18</v>
      </c>
      <c r="H16" s="11">
        <f>P13</f>
        <v>14</v>
      </c>
      <c r="I16" s="9" t="s">
        <v>88</v>
      </c>
      <c r="J16" s="96">
        <f>N13</f>
        <v>15</v>
      </c>
      <c r="K16" s="98">
        <f>S13</f>
        <v>25</v>
      </c>
      <c r="L16" s="9" t="s">
        <v>88</v>
      </c>
      <c r="M16" s="10">
        <f>Q13</f>
        <v>21</v>
      </c>
      <c r="N16" s="536"/>
      <c r="O16" s="537"/>
      <c r="P16" s="537"/>
      <c r="Q16" s="537"/>
      <c r="R16" s="537"/>
      <c r="S16" s="538"/>
      <c r="T16" s="11">
        <f>'Ergebnisse Sa'!$AY12</f>
        <v>11</v>
      </c>
      <c r="U16" s="9" t="s">
        <v>88</v>
      </c>
      <c r="V16" s="96">
        <f>'Ergebnisse Sa'!$BA12</f>
        <v>8</v>
      </c>
      <c r="W16" s="98">
        <f>T16+T17+T18</f>
        <v>24</v>
      </c>
      <c r="X16" s="9" t="s">
        <v>88</v>
      </c>
      <c r="Y16" s="10">
        <f>V16+V17+V18</f>
        <v>19</v>
      </c>
      <c r="Z16" s="11">
        <f>'Ergebnisse Sa'!$AY15</f>
        <v>9</v>
      </c>
      <c r="AA16" s="9" t="s">
        <v>88</v>
      </c>
      <c r="AB16" s="96">
        <f>'Ergebnisse Sa'!$BA15</f>
        <v>11</v>
      </c>
      <c r="AC16" s="98">
        <f>Z16+Z17+Z18</f>
        <v>17</v>
      </c>
      <c r="AD16" s="9" t="s">
        <v>88</v>
      </c>
      <c r="AE16" s="10">
        <f>AB16+AB17+AB18</f>
        <v>22</v>
      </c>
      <c r="AF16" s="11">
        <f>'Ergebnisse Sa'!$AY9</f>
        <v>6</v>
      </c>
      <c r="AG16" s="9" t="s">
        <v>88</v>
      </c>
      <c r="AH16" s="96">
        <f>'Ergebnisse Sa'!$BA9</f>
        <v>11</v>
      </c>
      <c r="AI16" s="98">
        <f>AF16+AF17+AF18</f>
        <v>17</v>
      </c>
      <c r="AJ16" s="9" t="s">
        <v>88</v>
      </c>
      <c r="AK16" s="10">
        <f>AH16+AH17+AH18</f>
        <v>24</v>
      </c>
      <c r="AL16" s="12">
        <f>IF(E16="",0,+E16+IF(K16="",0,+K16+IF(W16="",0,+W16+IF(AC16="",0,+AC16)+IF(AI16="",0,+AI16))))</f>
        <v>99</v>
      </c>
      <c r="AM16" s="21" t="s">
        <v>88</v>
      </c>
      <c r="AN16" s="27">
        <f>IF(G16="",0,+G16+IF(M16="",0,+M16+IF(Y16="",0,+Y16+IF(AE16="",0,+AE16)+IF(AK16="",0,+AK16))))</f>
        <v>104</v>
      </c>
      <c r="AO16" s="30"/>
      <c r="AP16" s="14"/>
      <c r="AQ16" s="31"/>
      <c r="AR16" s="66">
        <f>AL16</f>
        <v>99</v>
      </c>
      <c r="AS16" s="66">
        <f>(AL16-AN16)*1000</f>
        <v>-5000</v>
      </c>
      <c r="AT16" s="66"/>
      <c r="AU16" s="66"/>
      <c r="AV16" s="66"/>
      <c r="AW16" s="66"/>
      <c r="AX16" s="567">
        <f>IF('Ergebnisse Sa'!BS$21+'Ergebnisse Sa'!BU$21=0,"",IF(AW17="","",RANK(AW17,AW$11:AW$26,0)))</f>
        <v>5</v>
      </c>
    </row>
    <row r="17" spans="1:50" ht="16.5" customHeight="1">
      <c r="A17" s="529"/>
      <c r="B17" s="15">
        <f>P11</f>
        <v>5</v>
      </c>
      <c r="C17" s="16" t="s">
        <v>88</v>
      </c>
      <c r="D17" s="52">
        <f>N11</f>
        <v>11</v>
      </c>
      <c r="E17" s="54">
        <f>S11</f>
        <v>1</v>
      </c>
      <c r="F17" s="44" t="s">
        <v>88</v>
      </c>
      <c r="G17" s="46">
        <f>Q11</f>
        <v>1</v>
      </c>
      <c r="H17" s="15">
        <f>P14</f>
        <v>11</v>
      </c>
      <c r="I17" s="16" t="s">
        <v>88</v>
      </c>
      <c r="J17" s="52">
        <f>N14</f>
        <v>6</v>
      </c>
      <c r="K17" s="54">
        <f>S14</f>
        <v>1</v>
      </c>
      <c r="L17" s="44" t="s">
        <v>88</v>
      </c>
      <c r="M17" s="46">
        <f>Q14</f>
        <v>1</v>
      </c>
      <c r="N17" s="539"/>
      <c r="O17" s="540"/>
      <c r="P17" s="540"/>
      <c r="Q17" s="540"/>
      <c r="R17" s="540"/>
      <c r="S17" s="541"/>
      <c r="T17" s="15">
        <f>'Ergebnisse Sa'!$BC12</f>
        <v>13</v>
      </c>
      <c r="U17" s="16" t="s">
        <v>88</v>
      </c>
      <c r="V17" s="52">
        <f>'Ergebnisse Sa'!$BE12</f>
        <v>11</v>
      </c>
      <c r="W17" s="54">
        <f>'Ergebnisse Sa'!$BP12</f>
        <v>2</v>
      </c>
      <c r="X17" s="44" t="s">
        <v>88</v>
      </c>
      <c r="Y17" s="46">
        <f>'Ergebnisse Sa'!$BR12</f>
        <v>0</v>
      </c>
      <c r="Z17" s="15">
        <f>'Ergebnisse Sa'!$BC15</f>
        <v>8</v>
      </c>
      <c r="AA17" s="16" t="s">
        <v>88</v>
      </c>
      <c r="AB17" s="52">
        <f>'Ergebnisse Sa'!$BE15</f>
        <v>11</v>
      </c>
      <c r="AC17" s="54">
        <f>'Ergebnisse Sa'!$BP15</f>
        <v>0</v>
      </c>
      <c r="AD17" s="44" t="s">
        <v>88</v>
      </c>
      <c r="AE17" s="46">
        <f>'Ergebnisse Sa'!$BR15</f>
        <v>2</v>
      </c>
      <c r="AF17" s="15">
        <f>'Ergebnisse Sa'!$BC9</f>
        <v>11</v>
      </c>
      <c r="AG17" s="16" t="s">
        <v>88</v>
      </c>
      <c r="AH17" s="52">
        <f>'Ergebnisse Sa'!$BE9</f>
        <v>13</v>
      </c>
      <c r="AI17" s="54">
        <f>'Ergebnisse Sa'!$BP9</f>
        <v>0</v>
      </c>
      <c r="AJ17" s="44" t="s">
        <v>88</v>
      </c>
      <c r="AK17" s="46">
        <f>'Ergebnisse Sa'!$BR9</f>
        <v>2</v>
      </c>
      <c r="AL17" s="42">
        <f>E17+K17+W17+AC17+AI17</f>
        <v>4</v>
      </c>
      <c r="AM17" s="22" t="s">
        <v>88</v>
      </c>
      <c r="AN17" s="43">
        <f>G17+M17+Y17+AE17+AK17</f>
        <v>6</v>
      </c>
      <c r="AO17" s="48"/>
      <c r="AP17" s="49"/>
      <c r="AQ17" s="50"/>
      <c r="AR17" s="67"/>
      <c r="AS17" s="68"/>
      <c r="AT17" s="68">
        <f>AL17*100000</f>
        <v>400000</v>
      </c>
      <c r="AU17" s="68">
        <f>(AL17-AN17)*1000000</f>
        <v>-2000000</v>
      </c>
      <c r="AV17" s="69"/>
      <c r="AW17" s="68">
        <f>AV18+AU17+AT17+AS16+AR16</f>
        <v>38395099</v>
      </c>
      <c r="AX17" s="568"/>
    </row>
    <row r="18" spans="1:50" ht="16.5" customHeight="1" thickBot="1">
      <c r="A18" s="529"/>
      <c r="B18" s="18"/>
      <c r="C18" s="19"/>
      <c r="D18" s="97"/>
      <c r="E18" s="99">
        <f>S12</f>
        <v>1</v>
      </c>
      <c r="F18" s="45" t="s">
        <v>88</v>
      </c>
      <c r="G18" s="47">
        <f>Q12</f>
        <v>1</v>
      </c>
      <c r="H18" s="18"/>
      <c r="I18" s="19"/>
      <c r="J18" s="97"/>
      <c r="K18" s="99">
        <f>S15</f>
        <v>1</v>
      </c>
      <c r="L18" s="45" t="s">
        <v>88</v>
      </c>
      <c r="M18" s="47">
        <f>Q15</f>
        <v>1</v>
      </c>
      <c r="N18" s="542"/>
      <c r="O18" s="543"/>
      <c r="P18" s="543"/>
      <c r="Q18" s="543"/>
      <c r="R18" s="543"/>
      <c r="S18" s="544"/>
      <c r="T18" s="18"/>
      <c r="U18" s="19"/>
      <c r="V18" s="97"/>
      <c r="W18" s="99">
        <f>'Ergebnisse Sa'!$BS12</f>
        <v>2</v>
      </c>
      <c r="X18" s="45" t="s">
        <v>88</v>
      </c>
      <c r="Y18" s="47">
        <f>'Ergebnisse Sa'!$BU12</f>
        <v>0</v>
      </c>
      <c r="Z18" s="18"/>
      <c r="AA18" s="19"/>
      <c r="AB18" s="97"/>
      <c r="AC18" s="99">
        <f>'Ergebnisse Sa'!$BS15</f>
        <v>0</v>
      </c>
      <c r="AD18" s="45" t="s">
        <v>88</v>
      </c>
      <c r="AE18" s="47">
        <f>'Ergebnisse Sa'!$BU15</f>
        <v>2</v>
      </c>
      <c r="AF18" s="18"/>
      <c r="AG18" s="19"/>
      <c r="AH18" s="97"/>
      <c r="AI18" s="99">
        <f>'Ergebnisse Sa'!$BS9</f>
        <v>0</v>
      </c>
      <c r="AJ18" s="45" t="s">
        <v>88</v>
      </c>
      <c r="AK18" s="47">
        <f>'Ergebnisse Sa'!$BU9</f>
        <v>2</v>
      </c>
      <c r="AL18" s="578">
        <f>AL16-AN16</f>
        <v>-5</v>
      </c>
      <c r="AM18" s="579"/>
      <c r="AN18" s="580"/>
      <c r="AO18" s="32">
        <f>E18+K18+W18+AC18+AI18</f>
        <v>4</v>
      </c>
      <c r="AP18" s="20" t="s">
        <v>88</v>
      </c>
      <c r="AQ18" s="33">
        <f>G18+M18+Y18+AE18+AK18</f>
        <v>6</v>
      </c>
      <c r="AR18" s="70"/>
      <c r="AS18" s="71"/>
      <c r="AT18" s="71"/>
      <c r="AU18" s="71"/>
      <c r="AV18" s="72">
        <f>AO18*10000000</f>
        <v>40000000</v>
      </c>
      <c r="AW18" s="71"/>
      <c r="AX18" s="569"/>
    </row>
    <row r="19" spans="1:50" ht="16.5" customHeight="1" thickTop="1">
      <c r="A19" s="528" t="str">
        <f>'Spielplan Sa'!N9</f>
        <v>TSV Lola</v>
      </c>
      <c r="B19" s="11">
        <f>V10</f>
        <v>12</v>
      </c>
      <c r="C19" s="9" t="s">
        <v>88</v>
      </c>
      <c r="D19" s="96">
        <f>T10</f>
        <v>10</v>
      </c>
      <c r="E19" s="98">
        <f>Y10</f>
        <v>23</v>
      </c>
      <c r="F19" s="9" t="s">
        <v>88</v>
      </c>
      <c r="G19" s="10">
        <f>W10</f>
        <v>19</v>
      </c>
      <c r="H19" s="11">
        <f>V13</f>
        <v>12</v>
      </c>
      <c r="I19" s="9" t="s">
        <v>88</v>
      </c>
      <c r="J19" s="96">
        <f>T13</f>
        <v>10</v>
      </c>
      <c r="K19" s="98">
        <f>Y13</f>
        <v>23</v>
      </c>
      <c r="L19" s="9" t="s">
        <v>88</v>
      </c>
      <c r="M19" s="10">
        <f>W13</f>
        <v>12</v>
      </c>
      <c r="N19" s="11">
        <f>V16</f>
        <v>8</v>
      </c>
      <c r="O19" s="9" t="s">
        <v>88</v>
      </c>
      <c r="P19" s="96">
        <f>T16</f>
        <v>11</v>
      </c>
      <c r="Q19" s="98">
        <f>Y16</f>
        <v>19</v>
      </c>
      <c r="R19" s="9" t="s">
        <v>88</v>
      </c>
      <c r="S19" s="10">
        <f>W16</f>
        <v>24</v>
      </c>
      <c r="T19" s="536"/>
      <c r="U19" s="537"/>
      <c r="V19" s="537"/>
      <c r="W19" s="537"/>
      <c r="X19" s="537"/>
      <c r="Y19" s="538"/>
      <c r="Z19" s="11">
        <f>'Ergebnisse Sa'!$AY21</f>
        <v>7</v>
      </c>
      <c r="AA19" s="9" t="s">
        <v>88</v>
      </c>
      <c r="AB19" s="96">
        <f>'Ergebnisse Sa'!$BA21</f>
        <v>11</v>
      </c>
      <c r="AC19" s="98">
        <f>Z19+Z20+Z21</f>
        <v>14</v>
      </c>
      <c r="AD19" s="9" t="s">
        <v>88</v>
      </c>
      <c r="AE19" s="10">
        <f>AB19+AB20+AB21</f>
        <v>22</v>
      </c>
      <c r="AF19" s="11">
        <f>'Ergebnisse Sa'!$AY17</f>
        <v>6</v>
      </c>
      <c r="AG19" s="9" t="s">
        <v>88</v>
      </c>
      <c r="AH19" s="96">
        <f>'Ergebnisse Sa'!$BA17</f>
        <v>11</v>
      </c>
      <c r="AI19" s="98">
        <f>AF19+AF20+AF21</f>
        <v>17</v>
      </c>
      <c r="AJ19" s="9" t="s">
        <v>88</v>
      </c>
      <c r="AK19" s="10">
        <f>AH19+AH20+AH21</f>
        <v>18</v>
      </c>
      <c r="AL19" s="12">
        <f>IF(E19="",0,+E19+IF(K19="",0,+K19+IF(Q19="",0,+Q19+IF(AC19="",0,+AC19)+IF(AI19="",0,+AI19))))</f>
        <v>96</v>
      </c>
      <c r="AM19" s="21" t="s">
        <v>88</v>
      </c>
      <c r="AN19" s="27">
        <f>IF(G19="",0,+G19+IF(M19="",0,+M19+IF(S19="",0,+S19+IF(AE19="",0,+AE19)+IF(AK19="",0,+AK19))))</f>
        <v>95</v>
      </c>
      <c r="AO19" s="30"/>
      <c r="AP19" s="14"/>
      <c r="AQ19" s="31"/>
      <c r="AR19" s="66">
        <f>AL19</f>
        <v>96</v>
      </c>
      <c r="AS19" s="66">
        <f>(AL19-AN19)*1000</f>
        <v>1000</v>
      </c>
      <c r="AT19" s="66"/>
      <c r="AU19" s="66"/>
      <c r="AV19" s="66"/>
      <c r="AW19" s="66"/>
      <c r="AX19" s="567">
        <f>IF('Ergebnisse Sa'!BS$21+'Ergebnisse Sa'!BU$21=0,"",IF(AW20="","",RANK(AW20,AW$11:AW$26,0)))</f>
        <v>4</v>
      </c>
    </row>
    <row r="20" spans="1:50" ht="16.5" customHeight="1">
      <c r="A20" s="529"/>
      <c r="B20" s="15">
        <f>V11</f>
        <v>11</v>
      </c>
      <c r="C20" s="16" t="s">
        <v>88</v>
      </c>
      <c r="D20" s="52">
        <f>T11</f>
        <v>9</v>
      </c>
      <c r="E20" s="54">
        <f>Y11</f>
        <v>2</v>
      </c>
      <c r="F20" s="44" t="s">
        <v>88</v>
      </c>
      <c r="G20" s="46">
        <f>W11</f>
        <v>0</v>
      </c>
      <c r="H20" s="15">
        <f>V14</f>
        <v>11</v>
      </c>
      <c r="I20" s="16" t="s">
        <v>88</v>
      </c>
      <c r="J20" s="52">
        <f>T14</f>
        <v>2</v>
      </c>
      <c r="K20" s="54">
        <f>Y14</f>
        <v>2</v>
      </c>
      <c r="L20" s="44" t="s">
        <v>88</v>
      </c>
      <c r="M20" s="46">
        <f>W14</f>
        <v>0</v>
      </c>
      <c r="N20" s="15">
        <f>V17</f>
        <v>11</v>
      </c>
      <c r="O20" s="16" t="s">
        <v>88</v>
      </c>
      <c r="P20" s="52">
        <f>T17</f>
        <v>13</v>
      </c>
      <c r="Q20" s="54">
        <f>Y17</f>
        <v>0</v>
      </c>
      <c r="R20" s="44" t="s">
        <v>88</v>
      </c>
      <c r="S20" s="46">
        <f>W17</f>
        <v>2</v>
      </c>
      <c r="T20" s="539"/>
      <c r="U20" s="540"/>
      <c r="V20" s="540"/>
      <c r="W20" s="540"/>
      <c r="X20" s="540"/>
      <c r="Y20" s="541"/>
      <c r="Z20" s="15">
        <f>'Ergebnisse Sa'!$BC21</f>
        <v>7</v>
      </c>
      <c r="AA20" s="16" t="s">
        <v>88</v>
      </c>
      <c r="AB20" s="52">
        <f>'Ergebnisse Sa'!$BE21</f>
        <v>11</v>
      </c>
      <c r="AC20" s="54">
        <f>'Ergebnisse Sa'!$BP21</f>
        <v>0</v>
      </c>
      <c r="AD20" s="44" t="s">
        <v>88</v>
      </c>
      <c r="AE20" s="46">
        <f>'Ergebnisse Sa'!$BR21</f>
        <v>2</v>
      </c>
      <c r="AF20" s="15">
        <f>'Ergebnisse Sa'!$BC17</f>
        <v>11</v>
      </c>
      <c r="AG20" s="16" t="s">
        <v>88</v>
      </c>
      <c r="AH20" s="52">
        <f>'Ergebnisse Sa'!$BE17</f>
        <v>7</v>
      </c>
      <c r="AI20" s="54">
        <f>'Ergebnisse Sa'!$BP17</f>
        <v>1</v>
      </c>
      <c r="AJ20" s="44" t="s">
        <v>88</v>
      </c>
      <c r="AK20" s="46">
        <f>'Ergebnisse Sa'!$BR17</f>
        <v>1</v>
      </c>
      <c r="AL20" s="42">
        <f>E20+K20+Q20+AC20+AI20</f>
        <v>5</v>
      </c>
      <c r="AM20" s="22" t="s">
        <v>88</v>
      </c>
      <c r="AN20" s="43">
        <f>G20+M20+S20+AE20+AK20</f>
        <v>5</v>
      </c>
      <c r="AO20" s="48"/>
      <c r="AP20" s="49"/>
      <c r="AQ20" s="50"/>
      <c r="AR20" s="67"/>
      <c r="AS20" s="68"/>
      <c r="AT20" s="68">
        <f>AL20*100000</f>
        <v>500000</v>
      </c>
      <c r="AU20" s="68">
        <f>(AL20-AN20)*1000000</f>
        <v>0</v>
      </c>
      <c r="AV20" s="69"/>
      <c r="AW20" s="68">
        <f>AV21+AU20+AT20+AS19+AR19</f>
        <v>50501096</v>
      </c>
      <c r="AX20" s="568"/>
    </row>
    <row r="21" spans="1:50" ht="16.5" customHeight="1" thickBot="1">
      <c r="A21" s="529"/>
      <c r="B21" s="18"/>
      <c r="C21" s="19"/>
      <c r="D21" s="97"/>
      <c r="E21" s="99">
        <f>Y12</f>
        <v>2</v>
      </c>
      <c r="F21" s="45" t="s">
        <v>88</v>
      </c>
      <c r="G21" s="47">
        <f>W12</f>
        <v>0</v>
      </c>
      <c r="H21" s="18"/>
      <c r="I21" s="19"/>
      <c r="J21" s="97"/>
      <c r="K21" s="99">
        <f>Y15</f>
        <v>2</v>
      </c>
      <c r="L21" s="45" t="s">
        <v>88</v>
      </c>
      <c r="M21" s="47">
        <f>W15</f>
        <v>0</v>
      </c>
      <c r="N21" s="18"/>
      <c r="O21" s="19"/>
      <c r="P21" s="97"/>
      <c r="Q21" s="99">
        <f>Y18</f>
        <v>0</v>
      </c>
      <c r="R21" s="45" t="s">
        <v>88</v>
      </c>
      <c r="S21" s="47">
        <f>W18</f>
        <v>2</v>
      </c>
      <c r="T21" s="542"/>
      <c r="U21" s="543"/>
      <c r="V21" s="543"/>
      <c r="W21" s="543"/>
      <c r="X21" s="543"/>
      <c r="Y21" s="544"/>
      <c r="Z21" s="18"/>
      <c r="AA21" s="19"/>
      <c r="AB21" s="97"/>
      <c r="AC21" s="99">
        <f>'Ergebnisse Sa'!$BS21</f>
        <v>0</v>
      </c>
      <c r="AD21" s="45" t="s">
        <v>88</v>
      </c>
      <c r="AE21" s="47">
        <f>'Ergebnisse Sa'!$BU21</f>
        <v>2</v>
      </c>
      <c r="AF21" s="18"/>
      <c r="AG21" s="19"/>
      <c r="AH21" s="97"/>
      <c r="AI21" s="99">
        <f>'Ergebnisse Sa'!$BS17</f>
        <v>1</v>
      </c>
      <c r="AJ21" s="45" t="s">
        <v>88</v>
      </c>
      <c r="AK21" s="47">
        <f>'Ergebnisse Sa'!$BU17</f>
        <v>1</v>
      </c>
      <c r="AL21" s="578">
        <f>AL19-AN19</f>
        <v>1</v>
      </c>
      <c r="AM21" s="579"/>
      <c r="AN21" s="580"/>
      <c r="AO21" s="32">
        <f>E21+K21+Q21+AC21+AI21</f>
        <v>5</v>
      </c>
      <c r="AP21" s="20" t="s">
        <v>88</v>
      </c>
      <c r="AQ21" s="33">
        <f>G21+M21+S21+AE21+AK21</f>
        <v>5</v>
      </c>
      <c r="AR21" s="70"/>
      <c r="AS21" s="71"/>
      <c r="AT21" s="71"/>
      <c r="AU21" s="71"/>
      <c r="AV21" s="72">
        <f>AO21*10000000</f>
        <v>50000000</v>
      </c>
      <c r="AW21" s="71"/>
      <c r="AX21" s="569"/>
    </row>
    <row r="22" spans="1:50" ht="16.5" customHeight="1" thickTop="1">
      <c r="A22" s="528" t="str">
        <f>'Spielplan Sa'!N10</f>
        <v>Berliner Turnerschaft</v>
      </c>
      <c r="B22" s="11">
        <f>AB10</f>
        <v>12</v>
      </c>
      <c r="C22" s="9" t="s">
        <v>88</v>
      </c>
      <c r="D22" s="96">
        <f>Z10</f>
        <v>14</v>
      </c>
      <c r="E22" s="98">
        <f>AE10</f>
        <v>23</v>
      </c>
      <c r="F22" s="9" t="s">
        <v>88</v>
      </c>
      <c r="G22" s="10">
        <f>AC10</f>
        <v>27</v>
      </c>
      <c r="H22" s="11">
        <f>AB13</f>
        <v>11</v>
      </c>
      <c r="I22" s="9" t="s">
        <v>88</v>
      </c>
      <c r="J22" s="96">
        <f>Z13</f>
        <v>8</v>
      </c>
      <c r="K22" s="98">
        <f>AE13</f>
        <v>22</v>
      </c>
      <c r="L22" s="9" t="s">
        <v>88</v>
      </c>
      <c r="M22" s="10">
        <f>AC13</f>
        <v>13</v>
      </c>
      <c r="N22" s="11">
        <f>AB16</f>
        <v>11</v>
      </c>
      <c r="O22" s="9" t="s">
        <v>88</v>
      </c>
      <c r="P22" s="96">
        <f>Z16</f>
        <v>9</v>
      </c>
      <c r="Q22" s="98">
        <f>AE16</f>
        <v>22</v>
      </c>
      <c r="R22" s="9" t="s">
        <v>88</v>
      </c>
      <c r="S22" s="10">
        <f>AC16</f>
        <v>17</v>
      </c>
      <c r="T22" s="11">
        <f>AB19</f>
        <v>11</v>
      </c>
      <c r="U22" s="9" t="s">
        <v>88</v>
      </c>
      <c r="V22" s="96">
        <f>Z19</f>
        <v>7</v>
      </c>
      <c r="W22" s="98">
        <f>AE19</f>
        <v>22</v>
      </c>
      <c r="X22" s="9" t="s">
        <v>88</v>
      </c>
      <c r="Y22" s="10">
        <f>AC19</f>
        <v>14</v>
      </c>
      <c r="Z22" s="536"/>
      <c r="AA22" s="537"/>
      <c r="AB22" s="537"/>
      <c r="AC22" s="537"/>
      <c r="AD22" s="537"/>
      <c r="AE22" s="538"/>
      <c r="AF22" s="11">
        <f>'Ergebnisse Sa'!$AY19</f>
        <v>7</v>
      </c>
      <c r="AG22" s="9" t="s">
        <v>88</v>
      </c>
      <c r="AH22" s="96">
        <f>'Ergebnisse Sa'!$BA19</f>
        <v>11</v>
      </c>
      <c r="AI22" s="98">
        <f>AF22+AF23+AF24</f>
        <v>17</v>
      </c>
      <c r="AJ22" s="9" t="s">
        <v>88</v>
      </c>
      <c r="AK22" s="10">
        <f>AH22+AH23+AH24</f>
        <v>23</v>
      </c>
      <c r="AL22" s="12">
        <f>IF(E22="",0,+E22+IF(K22="",0,+K22+IF(Q22="",0,+Q22+IF(W22="",0,+W22)+IF(AI22="",0,+AI22))))</f>
        <v>106</v>
      </c>
      <c r="AM22" s="21" t="s">
        <v>88</v>
      </c>
      <c r="AN22" s="27">
        <f>IF(G22="",0,+G22+IF(M22="",0,+M22+IF(S22="",0,+S22+IF(Y22="",0,+Y22)+IF(AK22="",0,+AK22))))</f>
        <v>94</v>
      </c>
      <c r="AO22" s="30"/>
      <c r="AP22" s="14"/>
      <c r="AQ22" s="31"/>
      <c r="AR22" s="66">
        <f>AL22</f>
        <v>106</v>
      </c>
      <c r="AS22" s="66">
        <f>(AL22-AN22)*1000</f>
        <v>12000</v>
      </c>
      <c r="AT22" s="66"/>
      <c r="AU22" s="66"/>
      <c r="AV22" s="66"/>
      <c r="AW22" s="66"/>
      <c r="AX22" s="567">
        <f>IF('Ergebnisse Sa'!BS$21+'Ergebnisse Sa'!BU$21=0,"",IF(AW23="","",RANK(AW23,AW$11:AW$26,0)))</f>
        <v>3</v>
      </c>
    </row>
    <row r="23" spans="1:50" ht="16.5" customHeight="1">
      <c r="A23" s="529"/>
      <c r="B23" s="15">
        <f>AB11</f>
        <v>11</v>
      </c>
      <c r="C23" s="16" t="s">
        <v>88</v>
      </c>
      <c r="D23" s="52">
        <f>Z11</f>
        <v>13</v>
      </c>
      <c r="E23" s="54">
        <f>AE11</f>
        <v>0</v>
      </c>
      <c r="F23" s="44" t="s">
        <v>88</v>
      </c>
      <c r="G23" s="46">
        <f>AC11</f>
        <v>2</v>
      </c>
      <c r="H23" s="15">
        <f>AB14</f>
        <v>11</v>
      </c>
      <c r="I23" s="16" t="s">
        <v>88</v>
      </c>
      <c r="J23" s="52">
        <f>Z14</f>
        <v>5</v>
      </c>
      <c r="K23" s="54">
        <f>AE14</f>
        <v>2</v>
      </c>
      <c r="L23" s="44" t="s">
        <v>88</v>
      </c>
      <c r="M23" s="46">
        <f>AC14</f>
        <v>0</v>
      </c>
      <c r="N23" s="15">
        <f>AB17</f>
        <v>11</v>
      </c>
      <c r="O23" s="16" t="s">
        <v>88</v>
      </c>
      <c r="P23" s="52">
        <f>Z17</f>
        <v>8</v>
      </c>
      <c r="Q23" s="54">
        <f>AE17</f>
        <v>2</v>
      </c>
      <c r="R23" s="44" t="s">
        <v>88</v>
      </c>
      <c r="S23" s="46">
        <f>AC17</f>
        <v>0</v>
      </c>
      <c r="T23" s="15">
        <f>AB20</f>
        <v>11</v>
      </c>
      <c r="U23" s="16" t="s">
        <v>88</v>
      </c>
      <c r="V23" s="52">
        <f>Z20</f>
        <v>7</v>
      </c>
      <c r="W23" s="54">
        <f>AE20</f>
        <v>2</v>
      </c>
      <c r="X23" s="44" t="s">
        <v>88</v>
      </c>
      <c r="Y23" s="46">
        <f>AC20</f>
        <v>0</v>
      </c>
      <c r="Z23" s="539"/>
      <c r="AA23" s="540"/>
      <c r="AB23" s="540"/>
      <c r="AC23" s="540"/>
      <c r="AD23" s="540"/>
      <c r="AE23" s="541"/>
      <c r="AF23" s="15">
        <f>'Ergebnisse Sa'!$BC19</f>
        <v>10</v>
      </c>
      <c r="AG23" s="16" t="s">
        <v>88</v>
      </c>
      <c r="AH23" s="52">
        <f>'Ergebnisse Sa'!$BE19</f>
        <v>12</v>
      </c>
      <c r="AI23" s="54">
        <f>'Ergebnisse Sa'!$BP19</f>
        <v>0</v>
      </c>
      <c r="AJ23" s="44" t="s">
        <v>88</v>
      </c>
      <c r="AK23" s="46">
        <f>'Ergebnisse Sa'!$BR19</f>
        <v>2</v>
      </c>
      <c r="AL23" s="42">
        <f>E23+K23+Q23+W23+AI23</f>
        <v>6</v>
      </c>
      <c r="AM23" s="22" t="s">
        <v>88</v>
      </c>
      <c r="AN23" s="43">
        <f>G23+M23+S23+Y23+AK23</f>
        <v>4</v>
      </c>
      <c r="AO23" s="48"/>
      <c r="AP23" s="49"/>
      <c r="AQ23" s="50"/>
      <c r="AR23" s="67"/>
      <c r="AS23" s="68"/>
      <c r="AT23" s="68">
        <f>AL23*100000</f>
        <v>600000</v>
      </c>
      <c r="AU23" s="68">
        <f>(AL23-AN23)*1000000</f>
        <v>2000000</v>
      </c>
      <c r="AV23" s="69"/>
      <c r="AW23" s="68">
        <f>AV24+AU23+AT23+AS22+AR22</f>
        <v>62612106</v>
      </c>
      <c r="AX23" s="568"/>
    </row>
    <row r="24" spans="1:50" ht="16.5" customHeight="1" thickBot="1">
      <c r="A24" s="529"/>
      <c r="B24" s="18"/>
      <c r="C24" s="19"/>
      <c r="D24" s="97"/>
      <c r="E24" s="99">
        <f>AE12</f>
        <v>0</v>
      </c>
      <c r="F24" s="45" t="s">
        <v>88</v>
      </c>
      <c r="G24" s="47">
        <f>AC12</f>
        <v>2</v>
      </c>
      <c r="H24" s="18"/>
      <c r="I24" s="19"/>
      <c r="J24" s="97"/>
      <c r="K24" s="99">
        <f>AE15</f>
        <v>2</v>
      </c>
      <c r="L24" s="45" t="s">
        <v>88</v>
      </c>
      <c r="M24" s="47">
        <f>AC15</f>
        <v>0</v>
      </c>
      <c r="N24" s="18"/>
      <c r="O24" s="19"/>
      <c r="P24" s="97"/>
      <c r="Q24" s="99">
        <f>AE18</f>
        <v>2</v>
      </c>
      <c r="R24" s="45" t="s">
        <v>88</v>
      </c>
      <c r="S24" s="47">
        <f>AC18</f>
        <v>0</v>
      </c>
      <c r="T24" s="18"/>
      <c r="U24" s="19"/>
      <c r="V24" s="97"/>
      <c r="W24" s="99">
        <f>AE21</f>
        <v>2</v>
      </c>
      <c r="X24" s="45" t="s">
        <v>88</v>
      </c>
      <c r="Y24" s="47">
        <f>AC21</f>
        <v>0</v>
      </c>
      <c r="Z24" s="542"/>
      <c r="AA24" s="543"/>
      <c r="AB24" s="543"/>
      <c r="AC24" s="543"/>
      <c r="AD24" s="543"/>
      <c r="AE24" s="544"/>
      <c r="AF24" s="18"/>
      <c r="AG24" s="19"/>
      <c r="AH24" s="97"/>
      <c r="AI24" s="99">
        <f>'Ergebnisse Sa'!$BS19</f>
        <v>0</v>
      </c>
      <c r="AJ24" s="45" t="s">
        <v>88</v>
      </c>
      <c r="AK24" s="47">
        <f>'Ergebnisse Sa'!$BU19</f>
        <v>2</v>
      </c>
      <c r="AL24" s="578">
        <f>AL22-AN22</f>
        <v>12</v>
      </c>
      <c r="AM24" s="579"/>
      <c r="AN24" s="580"/>
      <c r="AO24" s="34">
        <f>E24+K24+Q24+W24+AI24</f>
        <v>6</v>
      </c>
      <c r="AP24" s="35" t="s">
        <v>88</v>
      </c>
      <c r="AQ24" s="36">
        <f>G24+M24+S24+Y24+AK24</f>
        <v>4</v>
      </c>
      <c r="AR24" s="70"/>
      <c r="AS24" s="71"/>
      <c r="AT24" s="71"/>
      <c r="AU24" s="71"/>
      <c r="AV24" s="72">
        <f>AO24*10000000</f>
        <v>60000000</v>
      </c>
      <c r="AW24" s="71"/>
      <c r="AX24" s="569"/>
    </row>
    <row r="25" spans="1:50" ht="16.5" customHeight="1" thickTop="1">
      <c r="A25" s="528" t="str">
        <f>'Spielplan Sa'!N11</f>
        <v>TuS Dahlbruch</v>
      </c>
      <c r="B25" s="11">
        <f>AH10</f>
        <v>11</v>
      </c>
      <c r="C25" s="9" t="s">
        <v>88</v>
      </c>
      <c r="D25" s="96">
        <f>AF10</f>
        <v>13</v>
      </c>
      <c r="E25" s="98">
        <f>AK10</f>
        <v>19</v>
      </c>
      <c r="F25" s="9" t="s">
        <v>88</v>
      </c>
      <c r="G25" s="10">
        <f>AI10</f>
        <v>24</v>
      </c>
      <c r="H25" s="11">
        <f>AH13</f>
        <v>11</v>
      </c>
      <c r="I25" s="9" t="s">
        <v>88</v>
      </c>
      <c r="J25" s="96">
        <f>AF13</f>
        <v>6</v>
      </c>
      <c r="K25" s="98">
        <f>AK13</f>
        <v>22</v>
      </c>
      <c r="L25" s="9" t="s">
        <v>88</v>
      </c>
      <c r="M25" s="10">
        <f>AI13</f>
        <v>12</v>
      </c>
      <c r="N25" s="11">
        <f>AH16</f>
        <v>11</v>
      </c>
      <c r="O25" s="9" t="s">
        <v>88</v>
      </c>
      <c r="P25" s="96">
        <f>AF16</f>
        <v>6</v>
      </c>
      <c r="Q25" s="98">
        <f>AK16</f>
        <v>24</v>
      </c>
      <c r="R25" s="9" t="s">
        <v>88</v>
      </c>
      <c r="S25" s="10">
        <f>AI16</f>
        <v>17</v>
      </c>
      <c r="T25" s="11">
        <f>AH19</f>
        <v>11</v>
      </c>
      <c r="U25" s="9" t="s">
        <v>88</v>
      </c>
      <c r="V25" s="96">
        <f>AF19</f>
        <v>6</v>
      </c>
      <c r="W25" s="98">
        <f>AK19</f>
        <v>18</v>
      </c>
      <c r="X25" s="9" t="s">
        <v>88</v>
      </c>
      <c r="Y25" s="10">
        <f>AI19</f>
        <v>17</v>
      </c>
      <c r="Z25" s="11">
        <f>AH22</f>
        <v>11</v>
      </c>
      <c r="AA25" s="9" t="s">
        <v>88</v>
      </c>
      <c r="AB25" s="96">
        <f>AF22</f>
        <v>7</v>
      </c>
      <c r="AC25" s="98">
        <f>AK22</f>
        <v>23</v>
      </c>
      <c r="AD25" s="9" t="s">
        <v>88</v>
      </c>
      <c r="AE25" s="10">
        <f>AI22</f>
        <v>17</v>
      </c>
      <c r="AF25" s="536"/>
      <c r="AG25" s="537"/>
      <c r="AH25" s="537"/>
      <c r="AI25" s="537"/>
      <c r="AJ25" s="537"/>
      <c r="AK25" s="538"/>
      <c r="AL25" s="27">
        <f>IF(E25="",0,+E25+IF(K25="",0,+K25+IF(Q25="",0,+Q25+IF(W25="",0,+W25)+IF(AC25="",0,+AC25))))</f>
        <v>106</v>
      </c>
      <c r="AM25" s="21" t="s">
        <v>88</v>
      </c>
      <c r="AN25" s="27">
        <f>IF(G25="",0,+G25+IF(M25="",0,+M25+IF(S25="",0,+S25+IF(Y25="",0,+Y25)+IF(AE25="",0,+AE25))))</f>
        <v>87</v>
      </c>
      <c r="AO25" s="30"/>
      <c r="AP25" s="14"/>
      <c r="AQ25" s="93"/>
      <c r="AR25" s="66">
        <f>AL25</f>
        <v>106</v>
      </c>
      <c r="AS25" s="66">
        <f>(AL25-AN25)*1000</f>
        <v>19000</v>
      </c>
      <c r="AT25" s="66"/>
      <c r="AU25" s="66"/>
      <c r="AV25" s="66"/>
      <c r="AW25" s="66"/>
      <c r="AX25" s="567">
        <f>IF('Ergebnisse Sa'!BS$21+'Ergebnisse Sa'!BU$21=0,"",IF(AW26="","",RANK(AW26,AW$11:AW$26,0)))</f>
        <v>1</v>
      </c>
    </row>
    <row r="26" spans="1:50" s="23" customFormat="1" ht="18" customHeight="1">
      <c r="A26" s="529"/>
      <c r="B26" s="15">
        <f>AH11</f>
        <v>8</v>
      </c>
      <c r="C26" s="16" t="s">
        <v>88</v>
      </c>
      <c r="D26" s="52">
        <f>AF11</f>
        <v>11</v>
      </c>
      <c r="E26" s="54">
        <f>AK11</f>
        <v>0</v>
      </c>
      <c r="F26" s="44" t="s">
        <v>88</v>
      </c>
      <c r="G26" s="46">
        <f>AI11</f>
        <v>2</v>
      </c>
      <c r="H26" s="15">
        <f>AH14</f>
        <v>11</v>
      </c>
      <c r="I26" s="16" t="s">
        <v>88</v>
      </c>
      <c r="J26" s="52">
        <f>AF14</f>
        <v>6</v>
      </c>
      <c r="K26" s="54">
        <f>AK14</f>
        <v>2</v>
      </c>
      <c r="L26" s="44" t="s">
        <v>88</v>
      </c>
      <c r="M26" s="46">
        <f>AI14</f>
        <v>0</v>
      </c>
      <c r="N26" s="15">
        <f>AH17</f>
        <v>13</v>
      </c>
      <c r="O26" s="16" t="s">
        <v>88</v>
      </c>
      <c r="P26" s="52">
        <f>AF17</f>
        <v>11</v>
      </c>
      <c r="Q26" s="54">
        <f>AK17</f>
        <v>2</v>
      </c>
      <c r="R26" s="44" t="s">
        <v>88</v>
      </c>
      <c r="S26" s="46">
        <f>AI17</f>
        <v>0</v>
      </c>
      <c r="T26" s="15">
        <f>AH20</f>
        <v>7</v>
      </c>
      <c r="U26" s="16" t="s">
        <v>88</v>
      </c>
      <c r="V26" s="52">
        <f>AF20</f>
        <v>11</v>
      </c>
      <c r="W26" s="54">
        <f>AK20</f>
        <v>1</v>
      </c>
      <c r="X26" s="44" t="s">
        <v>88</v>
      </c>
      <c r="Y26" s="46">
        <f>AI20</f>
        <v>1</v>
      </c>
      <c r="Z26" s="15">
        <f>AH23</f>
        <v>12</v>
      </c>
      <c r="AA26" s="16" t="s">
        <v>88</v>
      </c>
      <c r="AB26" s="52">
        <f>AF23</f>
        <v>10</v>
      </c>
      <c r="AC26" s="54">
        <f>AK23</f>
        <v>2</v>
      </c>
      <c r="AD26" s="44" t="s">
        <v>88</v>
      </c>
      <c r="AE26" s="46">
        <f>AI23</f>
        <v>0</v>
      </c>
      <c r="AF26" s="539"/>
      <c r="AG26" s="540"/>
      <c r="AH26" s="540"/>
      <c r="AI26" s="540"/>
      <c r="AJ26" s="540"/>
      <c r="AK26" s="541"/>
      <c r="AL26" s="43">
        <f>E26+K26+Q26+W26+AC26</f>
        <v>7</v>
      </c>
      <c r="AM26" s="22" t="s">
        <v>88</v>
      </c>
      <c r="AN26" s="43">
        <f>G26+M26+S26+Y26+AE26</f>
        <v>3</v>
      </c>
      <c r="AO26" s="48"/>
      <c r="AP26" s="49"/>
      <c r="AQ26" s="94"/>
      <c r="AR26" s="67"/>
      <c r="AS26" s="68"/>
      <c r="AT26" s="68">
        <f>AL26*100000</f>
        <v>700000</v>
      </c>
      <c r="AU26" s="68">
        <f>(AL26-AN26)*1000000</f>
        <v>4000000</v>
      </c>
      <c r="AV26" s="69"/>
      <c r="AW26" s="68">
        <f>AV27+AU26+AT26+AS25+AR25</f>
        <v>74719106</v>
      </c>
      <c r="AX26" s="568"/>
    </row>
    <row r="27" spans="1:50" s="23" customFormat="1" ht="18" customHeight="1" thickBot="1">
      <c r="A27" s="530"/>
      <c r="B27" s="18"/>
      <c r="C27" s="19"/>
      <c r="D27" s="97"/>
      <c r="E27" s="99">
        <f>AK12</f>
        <v>0</v>
      </c>
      <c r="F27" s="45" t="s">
        <v>88</v>
      </c>
      <c r="G27" s="47">
        <f>AI12</f>
        <v>2</v>
      </c>
      <c r="H27" s="18"/>
      <c r="I27" s="19"/>
      <c r="J27" s="97"/>
      <c r="K27" s="99">
        <f>AK15</f>
        <v>2</v>
      </c>
      <c r="L27" s="45" t="s">
        <v>88</v>
      </c>
      <c r="M27" s="47">
        <f>AI15</f>
        <v>0</v>
      </c>
      <c r="N27" s="18"/>
      <c r="O27" s="19"/>
      <c r="P27" s="97"/>
      <c r="Q27" s="99">
        <f>AK18</f>
        <v>2</v>
      </c>
      <c r="R27" s="45" t="s">
        <v>88</v>
      </c>
      <c r="S27" s="47">
        <f>AI18</f>
        <v>0</v>
      </c>
      <c r="T27" s="18"/>
      <c r="U27" s="19"/>
      <c r="V27" s="97"/>
      <c r="W27" s="99">
        <f>AK21</f>
        <v>1</v>
      </c>
      <c r="X27" s="45" t="s">
        <v>88</v>
      </c>
      <c r="Y27" s="47">
        <f>AI21</f>
        <v>1</v>
      </c>
      <c r="Z27" s="18"/>
      <c r="AA27" s="19"/>
      <c r="AB27" s="97"/>
      <c r="AC27" s="99">
        <f>AK24</f>
        <v>2</v>
      </c>
      <c r="AD27" s="45" t="s">
        <v>88</v>
      </c>
      <c r="AE27" s="47">
        <f>AI24</f>
        <v>0</v>
      </c>
      <c r="AF27" s="542"/>
      <c r="AG27" s="543"/>
      <c r="AH27" s="543"/>
      <c r="AI27" s="543"/>
      <c r="AJ27" s="543"/>
      <c r="AK27" s="544"/>
      <c r="AL27" s="578">
        <f>AL25-AN25</f>
        <v>19</v>
      </c>
      <c r="AM27" s="579"/>
      <c r="AN27" s="580"/>
      <c r="AO27" s="32">
        <f>E27+K27+Q27+W27+AC27</f>
        <v>7</v>
      </c>
      <c r="AP27" s="20" t="s">
        <v>88</v>
      </c>
      <c r="AQ27" s="95">
        <f>G27+M27+S27+Y27+AE27</f>
        <v>3</v>
      </c>
      <c r="AR27" s="70"/>
      <c r="AS27" s="71"/>
      <c r="AT27" s="71"/>
      <c r="AU27" s="71"/>
      <c r="AV27" s="72">
        <f>AO27*10000000</f>
        <v>70000000</v>
      </c>
      <c r="AW27" s="71"/>
      <c r="AX27" s="569"/>
    </row>
    <row r="28" spans="1:50" s="23" customFormat="1" ht="18" hidden="1" customHeight="1" thickTop="1">
      <c r="A28" s="511"/>
      <c r="B28" s="38"/>
      <c r="C28" s="38"/>
      <c r="D28" s="38"/>
      <c r="E28" s="78"/>
      <c r="F28" s="79"/>
      <c r="G28" s="78"/>
      <c r="H28" s="38"/>
      <c r="I28" s="38"/>
      <c r="J28" s="38"/>
      <c r="K28" s="78"/>
      <c r="L28" s="79"/>
      <c r="M28" s="78"/>
      <c r="N28" s="38"/>
      <c r="O28" s="38"/>
      <c r="P28" s="38"/>
      <c r="Q28" s="78"/>
      <c r="R28" s="79"/>
      <c r="S28" s="78"/>
      <c r="T28" s="38"/>
      <c r="U28" s="38"/>
      <c r="V28" s="38"/>
      <c r="W28" s="78"/>
      <c r="X28" s="79"/>
      <c r="Y28" s="78"/>
      <c r="Z28" s="38"/>
      <c r="AA28" s="38"/>
      <c r="AB28" s="38"/>
      <c r="AC28" s="78"/>
      <c r="AD28" s="79"/>
      <c r="AE28" s="78"/>
      <c r="AF28" s="508"/>
      <c r="AG28" s="508"/>
      <c r="AH28" s="508"/>
      <c r="AI28" s="508"/>
      <c r="AJ28" s="508"/>
      <c r="AK28" s="508"/>
      <c r="AL28" s="56">
        <f>AL10+AL13+AL16+AL19+AL22+AL25</f>
        <v>586</v>
      </c>
      <c r="AM28" s="469" t="s">
        <v>88</v>
      </c>
      <c r="AN28" s="56">
        <f>AN10+AN13+AN16+AN19+AN22+AN25</f>
        <v>586</v>
      </c>
      <c r="AO28" s="73"/>
      <c r="AP28" s="55"/>
      <c r="AQ28" s="73"/>
      <c r="AR28" s="74"/>
      <c r="AS28" s="75"/>
      <c r="AT28" s="75"/>
      <c r="AU28" s="75"/>
      <c r="AV28" s="76"/>
      <c r="AW28" s="75"/>
      <c r="AX28" s="77"/>
    </row>
    <row r="29" spans="1:50" s="23" customFormat="1" ht="18" hidden="1" customHeight="1">
      <c r="A29" s="511"/>
      <c r="B29" s="38"/>
      <c r="C29" s="38"/>
      <c r="D29" s="38"/>
      <c r="E29" s="78"/>
      <c r="F29" s="79"/>
      <c r="G29" s="78"/>
      <c r="H29" s="38"/>
      <c r="I29" s="38"/>
      <c r="J29" s="38"/>
      <c r="K29" s="78"/>
      <c r="L29" s="79"/>
      <c r="M29" s="78"/>
      <c r="N29" s="38"/>
      <c r="O29" s="38"/>
      <c r="P29" s="38"/>
      <c r="Q29" s="78"/>
      <c r="R29" s="79"/>
      <c r="S29" s="78"/>
      <c r="T29" s="38"/>
      <c r="U29" s="38"/>
      <c r="V29" s="38"/>
      <c r="W29" s="78"/>
      <c r="X29" s="79"/>
      <c r="Y29" s="78"/>
      <c r="Z29" s="38"/>
      <c r="AA29" s="38"/>
      <c r="AB29" s="38"/>
      <c r="AC29" s="78"/>
      <c r="AD29" s="79"/>
      <c r="AE29" s="78"/>
      <c r="AF29" s="508"/>
      <c r="AG29" s="508"/>
      <c r="AH29" s="508"/>
      <c r="AI29" s="508"/>
      <c r="AJ29" s="508"/>
      <c r="AK29" s="508"/>
      <c r="AL29" s="56">
        <f>AL11+AL14+AL17+AL20+AL23+AL26</f>
        <v>30</v>
      </c>
      <c r="AM29" s="469" t="s">
        <v>88</v>
      </c>
      <c r="AN29" s="56">
        <f>AN11+AN14+AN17+AN20+AN23+AN26</f>
        <v>30</v>
      </c>
      <c r="AO29" s="73"/>
      <c r="AP29" s="55"/>
      <c r="AQ29" s="73"/>
      <c r="AR29" s="74"/>
      <c r="AS29" s="75"/>
      <c r="AT29" s="75"/>
      <c r="AU29" s="75"/>
      <c r="AV29" s="76"/>
      <c r="AW29" s="75"/>
      <c r="AX29" s="77">
        <f>SUM(AX10:AX27)</f>
        <v>21</v>
      </c>
    </row>
    <row r="30" spans="1:50" s="23" customFormat="1" ht="18" hidden="1" customHeight="1">
      <c r="A30" s="511"/>
      <c r="B30" s="38"/>
      <c r="C30" s="38"/>
      <c r="D30" s="38"/>
      <c r="E30" s="78"/>
      <c r="F30" s="79"/>
      <c r="G30" s="78"/>
      <c r="H30" s="38"/>
      <c r="I30" s="38"/>
      <c r="J30" s="38"/>
      <c r="K30" s="78"/>
      <c r="L30" s="79"/>
      <c r="M30" s="78"/>
      <c r="N30" s="38"/>
      <c r="O30" s="38"/>
      <c r="P30" s="38"/>
      <c r="Q30" s="78"/>
      <c r="R30" s="79"/>
      <c r="S30" s="78"/>
      <c r="T30" s="38"/>
      <c r="U30" s="38"/>
      <c r="V30" s="38"/>
      <c r="W30" s="78"/>
      <c r="X30" s="79"/>
      <c r="Y30" s="78"/>
      <c r="Z30" s="38"/>
      <c r="AA30" s="38"/>
      <c r="AB30" s="38"/>
      <c r="AC30" s="78"/>
      <c r="AD30" s="79"/>
      <c r="AE30" s="78"/>
      <c r="AF30" s="508"/>
      <c r="AG30" s="508"/>
      <c r="AH30" s="508"/>
      <c r="AI30" s="508"/>
      <c r="AJ30" s="508"/>
      <c r="AK30" s="508"/>
      <c r="AL30" s="56">
        <f>AL12+AL15+AL18+AL21+AL24+AL27</f>
        <v>0</v>
      </c>
      <c r="AM30" s="469" t="s">
        <v>88</v>
      </c>
      <c r="AN30" s="56">
        <f>AN12+AN15+AN18+AN21+AN24+AN27</f>
        <v>0</v>
      </c>
      <c r="AO30" s="73"/>
      <c r="AP30" s="55"/>
      <c r="AQ30" s="73"/>
      <c r="AR30" s="74"/>
      <c r="AS30" s="75"/>
      <c r="AT30" s="75"/>
      <c r="AU30" s="75"/>
      <c r="AV30" s="76"/>
      <c r="AW30" s="75"/>
    </row>
    <row r="31" spans="1:50" s="23" customFormat="1" ht="18" customHeight="1" thickTop="1">
      <c r="A31" s="511"/>
      <c r="B31" s="38"/>
      <c r="C31" s="38"/>
      <c r="D31" s="38"/>
      <c r="E31" s="78"/>
      <c r="F31" s="79"/>
      <c r="G31" s="78"/>
      <c r="H31" s="38"/>
      <c r="I31" s="38"/>
      <c r="J31" s="38"/>
      <c r="K31" s="78"/>
      <c r="L31" s="79"/>
      <c r="M31" s="78"/>
      <c r="N31" s="38"/>
      <c r="O31" s="38"/>
      <c r="P31" s="38"/>
      <c r="Q31" s="78"/>
      <c r="R31" s="79"/>
      <c r="S31" s="78"/>
      <c r="T31" s="38"/>
      <c r="U31" s="38"/>
      <c r="V31" s="38"/>
      <c r="W31" s="78"/>
      <c r="X31" s="79"/>
      <c r="Y31" s="78"/>
      <c r="Z31" s="38"/>
      <c r="AA31" s="38"/>
      <c r="AB31" s="38"/>
      <c r="AC31" s="78"/>
      <c r="AD31" s="79"/>
      <c r="AE31" s="78"/>
      <c r="AF31" s="38"/>
      <c r="AG31" s="38"/>
      <c r="AH31" s="38"/>
      <c r="AI31" s="78"/>
      <c r="AJ31" s="79"/>
      <c r="AK31" s="78"/>
      <c r="AL31" s="56"/>
      <c r="AM31" s="469"/>
      <c r="AN31" s="56"/>
      <c r="AO31" s="73"/>
      <c r="AP31" s="55"/>
      <c r="AQ31" s="73"/>
      <c r="AR31" s="74"/>
      <c r="AS31" s="75"/>
      <c r="AT31" s="75"/>
      <c r="AU31" s="75"/>
      <c r="AV31" s="76"/>
      <c r="AW31" s="75"/>
      <c r="AX31" s="77"/>
    </row>
    <row r="32" spans="1:50" s="6" customFormat="1" ht="23.25">
      <c r="B32" s="61"/>
      <c r="C32" s="61"/>
      <c r="D32" s="61"/>
      <c r="E32" s="61"/>
      <c r="F32" s="61"/>
      <c r="G32" s="586" t="s">
        <v>119</v>
      </c>
      <c r="H32" s="586"/>
      <c r="I32" s="586"/>
      <c r="J32" s="586"/>
      <c r="K32" s="586"/>
      <c r="L32" s="586"/>
      <c r="M32" s="586"/>
      <c r="N32" s="586"/>
      <c r="O32" s="586"/>
      <c r="P32" s="586"/>
      <c r="Q32" s="586"/>
      <c r="R32" s="586"/>
      <c r="S32" s="586"/>
      <c r="T32" s="586"/>
      <c r="U32" s="586"/>
      <c r="V32" s="586"/>
      <c r="W32" s="586"/>
      <c r="X32" s="586"/>
      <c r="Y32" s="586"/>
      <c r="Z32" s="586"/>
      <c r="AA32" s="586"/>
      <c r="AB32" s="586"/>
      <c r="AC32" s="586"/>
      <c r="AD32" s="61"/>
      <c r="AE32" s="61"/>
      <c r="AF32" s="61"/>
      <c r="AG32" s="61"/>
      <c r="AH32" s="61"/>
      <c r="AI32" s="61"/>
      <c r="AJ32" s="61"/>
      <c r="AK32" s="61"/>
      <c r="AL32" s="61"/>
      <c r="AM32" s="61"/>
      <c r="AN32" s="61"/>
      <c r="AO32" s="61"/>
      <c r="AP32" s="61"/>
      <c r="AQ32" s="61"/>
      <c r="AR32" s="61"/>
      <c r="AS32" s="61"/>
      <c r="AT32" s="61"/>
      <c r="AU32" s="61"/>
      <c r="AV32" s="61"/>
    </row>
    <row r="33" spans="7:50" ht="6" customHeight="1"/>
    <row r="34" spans="7:50" ht="20.25">
      <c r="R34" s="53"/>
      <c r="Z34" s="585" t="s">
        <v>85</v>
      </c>
      <c r="AA34" s="585"/>
      <c r="AB34" s="585"/>
      <c r="AC34" s="41"/>
      <c r="AD34" s="41"/>
      <c r="AE34" s="41"/>
      <c r="AF34" s="41"/>
      <c r="AG34" s="41"/>
      <c r="AH34" s="41"/>
      <c r="AI34" s="41"/>
      <c r="AJ34" s="509"/>
      <c r="AK34" s="509"/>
    </row>
    <row r="35" spans="7:50" ht="20.25">
      <c r="G35" s="1" t="s">
        <v>112</v>
      </c>
      <c r="H35" s="584" t="str">
        <f>IF(AX$10=1,A$10,IF(AX$13=1,A$13,IF(AX$16=1,A$16,IF(AX$19=1,A$19,IF(AX$22=1,A$22,IF(AX$25=1,A$25,""))))))</f>
        <v>TuS Dahlbruch</v>
      </c>
      <c r="I35" s="584"/>
      <c r="J35" s="584"/>
      <c r="K35" s="584"/>
      <c r="L35" s="584"/>
      <c r="M35" s="584"/>
      <c r="N35" s="584"/>
      <c r="O35" s="584"/>
      <c r="P35" s="584"/>
      <c r="Q35" s="584"/>
      <c r="R35" s="584"/>
      <c r="S35" s="584"/>
      <c r="Z35" s="470">
        <f>IF($AX$10=1,AO$12,IF($AX$13=1,AO$15,IF($AX$16=1,AO$18,IF($AX$19=1,AO$21,IF($AX$22=1,AO$24,IF($AX$25=1,AO$27,""))))))</f>
        <v>7</v>
      </c>
      <c r="AA35" s="509" t="s">
        <v>88</v>
      </c>
      <c r="AB35" s="470">
        <f>IF($AX$10=1,AQ$12,IF($AX$13=1,AQ$15,IF($AX$16=1,AQ$18,IF($AX$19=1,AQ$21,IF($AX$22=1,AQ$24,IF($AX$25=1,AQ$27,""))))))</f>
        <v>3</v>
      </c>
      <c r="AC35" s="41"/>
      <c r="AD35" s="41"/>
      <c r="AE35" s="41"/>
      <c r="AF35" s="41"/>
      <c r="AG35" s="41"/>
      <c r="AH35" s="41"/>
      <c r="AI35" s="41"/>
      <c r="AJ35" s="509"/>
      <c r="AK35" s="509"/>
    </row>
    <row r="36" spans="7:50" ht="20.25">
      <c r="G36" s="1" t="s">
        <v>113</v>
      </c>
      <c r="H36" s="584" t="str">
        <f>IF(AX$10=2,A$10,IF(AX$13=2,A$13,IF(AX$16=2,A$16,IF(AX$19=2,A$19,IF(AX$22=2,A$22,IF(AX$25=2,A$25,""))))))</f>
        <v>Ahlhorner SV</v>
      </c>
      <c r="I36" s="584"/>
      <c r="J36" s="584"/>
      <c r="K36" s="584"/>
      <c r="L36" s="584"/>
      <c r="M36" s="584"/>
      <c r="N36" s="584"/>
      <c r="O36" s="584"/>
      <c r="P36" s="584"/>
      <c r="Q36" s="584"/>
      <c r="R36" s="584"/>
      <c r="S36" s="584"/>
      <c r="Z36" s="470">
        <f>IF($AX$10=2,AO$12,IF($AX$13=2,AO$15,IF($AX$16=2,AO$18,IF($AX$19=2,AO$21,IF($AX$22=2,AO$24,IF($AX$25=2,AO$27,""))))))</f>
        <v>7</v>
      </c>
      <c r="AA36" s="509" t="s">
        <v>88</v>
      </c>
      <c r="AB36" s="470">
        <f>IF($AX$10=2,AQ$12,IF($AX$13=2,AQ$15,IF($AX$16=2,AQ$18,IF($AX$19=2,AQ$21,IF($AX$22=2,AQ$24,IF($AX$25=2,AQ$27,""))))))</f>
        <v>3</v>
      </c>
      <c r="AC36" s="41"/>
      <c r="AD36" s="41"/>
      <c r="AE36" s="41"/>
      <c r="AF36" s="41"/>
      <c r="AG36" s="41"/>
      <c r="AH36" s="41"/>
      <c r="AI36" s="41"/>
      <c r="AJ36" s="509"/>
      <c r="AK36" s="509"/>
    </row>
    <row r="37" spans="7:50" ht="20.25">
      <c r="G37" s="1" t="s">
        <v>114</v>
      </c>
      <c r="H37" s="584" t="str">
        <f>IF(AX$10=3,A$10,IF(AX$13=3,A$13,IF(AX$16=3,A$16,IF(AX$19=3,A$19,IF(AX$22=3,A$22,IF(AX$25=3,A$25,""))))))</f>
        <v>Berliner Turnerschaft</v>
      </c>
      <c r="I37" s="584"/>
      <c r="J37" s="584"/>
      <c r="K37" s="584"/>
      <c r="L37" s="584"/>
      <c r="M37" s="584"/>
      <c r="N37" s="584"/>
      <c r="O37" s="584"/>
      <c r="P37" s="584"/>
      <c r="Q37" s="584"/>
      <c r="R37" s="584"/>
      <c r="S37" s="584"/>
      <c r="Z37" s="470">
        <f>IF($AX$10=3,AO$12,IF($AX$13=3,AO$15,IF($AX$16=3,AO$18,IF($AX$19=3,AO$21,IF($AX$22=3,AO$24,IF($AX$25=3,AO$27,""))))))</f>
        <v>6</v>
      </c>
      <c r="AA37" s="509" t="s">
        <v>88</v>
      </c>
      <c r="AB37" s="470">
        <f>IF($AX$10=3,AQ$12,IF($AX$13=3,AQ$15,IF($AX$16=3,AQ$18,IF($AX$19=3,AQ$21,IF($AX$22=3,AQ$24,IF($AX$25=3,AQ$27,""))))))</f>
        <v>4</v>
      </c>
      <c r="AC37" s="41"/>
      <c r="AD37" s="41"/>
      <c r="AE37" s="41"/>
      <c r="AF37" s="41"/>
      <c r="AG37" s="41"/>
      <c r="AH37" s="41"/>
      <c r="AI37" s="41"/>
      <c r="AJ37" s="509"/>
      <c r="AK37" s="509"/>
    </row>
    <row r="38" spans="7:50" ht="20.25">
      <c r="G38" s="1" t="s">
        <v>115</v>
      </c>
      <c r="H38" s="584" t="str">
        <f>IF(AX$10=4,A$10,IF(AX$13=4,A$13,IF(AX$16=4,A$16,IF(AX$19=4,A$19,IF(AX$22=4,A$22,IF(AX$25=4,A$25,""))))))</f>
        <v>TSV Lola</v>
      </c>
      <c r="I38" s="584"/>
      <c r="J38" s="584"/>
      <c r="K38" s="584"/>
      <c r="L38" s="584"/>
      <c r="M38" s="584"/>
      <c r="N38" s="584"/>
      <c r="O38" s="584"/>
      <c r="P38" s="584"/>
      <c r="Q38" s="584"/>
      <c r="R38" s="584"/>
      <c r="S38" s="584"/>
      <c r="Z38" s="470">
        <f>IF($AX$10=4,AO$12,IF($AX$13=4,AO$15,IF($AX$16=4,AO$18,IF($AX$19=4,AO$21,IF($AX$22=4,AO$24,IF($AX$25=4,AO$27,""))))))</f>
        <v>5</v>
      </c>
      <c r="AA38" s="509" t="s">
        <v>88</v>
      </c>
      <c r="AB38" s="470">
        <f>IF($AX$10=4,AQ$12,IF($AX$13=4,AQ$15,IF($AX$16=4,AQ$18,IF($AX$19=4,AQ$21,IF($AX$22=4,AQ$24,IF($AX$25=4,AQ$27,""))))))</f>
        <v>5</v>
      </c>
      <c r="AC38" s="509"/>
      <c r="AD38" s="509"/>
      <c r="AE38" s="509"/>
      <c r="AF38" s="509"/>
      <c r="AG38" s="509"/>
      <c r="AH38" s="509"/>
      <c r="AI38" s="509"/>
      <c r="AJ38" s="509"/>
      <c r="AK38" s="509"/>
      <c r="AQ38" s="6"/>
      <c r="AR38" s="6"/>
      <c r="AS38" s="6"/>
      <c r="AT38" s="6"/>
      <c r="AU38" s="6"/>
      <c r="AV38" s="6"/>
      <c r="AW38" s="6"/>
      <c r="AX38" s="6"/>
    </row>
    <row r="39" spans="7:50" ht="20.25">
      <c r="G39" s="1" t="s">
        <v>116</v>
      </c>
      <c r="H39" s="584" t="str">
        <f>IF(AX$10=5,A$10,IF(AX$13=5,A$13,IF(AX$16=5,A$16,IF(AX$19=5,A$19,IF(AX$22=5,A$22,IF(AX$25=5,A$25,""))))))</f>
        <v>TB Oppau</v>
      </c>
      <c r="I39" s="584"/>
      <c r="J39" s="584"/>
      <c r="K39" s="584"/>
      <c r="L39" s="584"/>
      <c r="M39" s="584"/>
      <c r="N39" s="584"/>
      <c r="O39" s="584"/>
      <c r="P39" s="584"/>
      <c r="Q39" s="584"/>
      <c r="R39" s="584"/>
      <c r="S39" s="584"/>
      <c r="Z39" s="470">
        <f>IF($AX$10=5,AO$12,IF($AX$13=5,AO$15,IF($AX$16=5,AO$18,IF($AX$19=5,AO$21,IF($AX$22=5,AO$24,IF($AX$25=5,AO$27,""))))))</f>
        <v>4</v>
      </c>
      <c r="AA39" s="509" t="s">
        <v>88</v>
      </c>
      <c r="AB39" s="470">
        <f>IF($AX$10=5,AQ$12,IF($AX$13=5,AQ$15,IF($AX$16=5,AQ$18,IF($AX$19=5,AQ$21,IF($AX$22=5,AQ$24,IF($AX$25=5,AQ$27,""))))))</f>
        <v>6</v>
      </c>
    </row>
    <row r="40" spans="7:50" ht="20.25">
      <c r="G40" s="1" t="s">
        <v>117</v>
      </c>
      <c r="H40" s="584" t="str">
        <f>IF(AX$10=6,A$10,IF(AX$13=6,A$13,IF(AX$16=6,A$16,IF(AX$19=6,A$19,IF(AX$22=6,A$22,IF(AX$25=6,A$25,""))))))</f>
        <v>NLV Vaihingen</v>
      </c>
      <c r="I40" s="584"/>
      <c r="J40" s="584"/>
      <c r="K40" s="584"/>
      <c r="L40" s="584"/>
      <c r="M40" s="584"/>
      <c r="N40" s="584"/>
      <c r="O40" s="584"/>
      <c r="P40" s="584"/>
      <c r="Q40" s="584"/>
      <c r="R40" s="584"/>
      <c r="S40" s="584"/>
      <c r="Z40" s="470">
        <f>IF($AX$10=6,AO$12,IF($AX$13=6,AO$15,IF($AX$16=6,AO$18,IF($AX$19=6,AO$21,IF($AX$22=6,AO$24,IF($AX$25=6,AO$27,""))))))</f>
        <v>1</v>
      </c>
      <c r="AA40" s="509" t="s">
        <v>88</v>
      </c>
      <c r="AB40" s="470">
        <f>IF($AX$10=6,AQ$12,IF($AX$13=6,AQ$15,IF($AX$16=6,AQ$18,IF($AX$19=6,AQ$21,IF($AX$22=6,AQ$24,IF($AX$25=6,AQ$27,""))))))</f>
        <v>9</v>
      </c>
    </row>
  </sheetData>
  <mergeCells count="58">
    <mergeCell ref="AF25:AK27"/>
    <mergeCell ref="AX22:AX24"/>
    <mergeCell ref="AX25:AX27"/>
    <mergeCell ref="Z22:AE24"/>
    <mergeCell ref="AX10:AX12"/>
    <mergeCell ref="AX13:AX15"/>
    <mergeCell ref="AX16:AX18"/>
    <mergeCell ref="AX19:AX21"/>
    <mergeCell ref="AL27:AN27"/>
    <mergeCell ref="AL12:AN12"/>
    <mergeCell ref="AL15:AN15"/>
    <mergeCell ref="AL18:AN18"/>
    <mergeCell ref="AL21:AN21"/>
    <mergeCell ref="AL24:AN24"/>
    <mergeCell ref="AX7:AX9"/>
    <mergeCell ref="AL8:AN8"/>
    <mergeCell ref="AO9:AQ9"/>
    <mergeCell ref="AF7:AK9"/>
    <mergeCell ref="T7:Y9"/>
    <mergeCell ref="AL9:AN9"/>
    <mergeCell ref="C1:AN1"/>
    <mergeCell ref="C3:AN3"/>
    <mergeCell ref="AB4:AN4"/>
    <mergeCell ref="T5:AV5"/>
    <mergeCell ref="AL7:AN7"/>
    <mergeCell ref="A7:A9"/>
    <mergeCell ref="D4:N4"/>
    <mergeCell ref="T4:Z4"/>
    <mergeCell ref="A5:P5"/>
    <mergeCell ref="T6:Y6"/>
    <mergeCell ref="B7:G9"/>
    <mergeCell ref="H7:M9"/>
    <mergeCell ref="N7:S9"/>
    <mergeCell ref="H6:S6"/>
    <mergeCell ref="Z7:AE9"/>
    <mergeCell ref="A10:A12"/>
    <mergeCell ref="B10:D10"/>
    <mergeCell ref="E10:G10"/>
    <mergeCell ref="B11:D11"/>
    <mergeCell ref="E11:G11"/>
    <mergeCell ref="B12:D12"/>
    <mergeCell ref="E12:G12"/>
    <mergeCell ref="H36:S36"/>
    <mergeCell ref="H40:S40"/>
    <mergeCell ref="A19:A21"/>
    <mergeCell ref="G32:AC32"/>
    <mergeCell ref="T19:Y21"/>
    <mergeCell ref="A22:A24"/>
    <mergeCell ref="H38:S38"/>
    <mergeCell ref="H39:S39"/>
    <mergeCell ref="Z34:AB34"/>
    <mergeCell ref="H35:S35"/>
    <mergeCell ref="H37:S37"/>
    <mergeCell ref="A13:A15"/>
    <mergeCell ref="H13:M15"/>
    <mergeCell ref="A16:A18"/>
    <mergeCell ref="N16:S18"/>
    <mergeCell ref="A25:A27"/>
  </mergeCells>
  <phoneticPr fontId="0" type="noConversion"/>
  <pageMargins left="0.78740157480314965" right="0.78740157480314965" top="0.39370078740157483" bottom="0" header="0.51181102362204722" footer="0.51181102362204722"/>
  <pageSetup paperSize="9" scale="67" fitToHeight="0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X40"/>
  <sheetViews>
    <sheetView workbookViewId="0">
      <selection activeCell="C1" sqref="C1:AN1"/>
    </sheetView>
  </sheetViews>
  <sheetFormatPr defaultRowHeight="12.75"/>
  <cols>
    <col min="1" max="1" width="16.7109375" customWidth="1"/>
    <col min="2" max="2" width="4.28515625" customWidth="1"/>
    <col min="3" max="3" width="0.85546875" customWidth="1"/>
    <col min="4" max="5" width="4.28515625" customWidth="1"/>
    <col min="6" max="6" width="0.85546875" customWidth="1"/>
    <col min="7" max="8" width="4.28515625" customWidth="1"/>
    <col min="9" max="9" width="0.85546875" customWidth="1"/>
    <col min="10" max="11" width="4.28515625" customWidth="1"/>
    <col min="12" max="12" width="0.85546875" customWidth="1"/>
    <col min="13" max="14" width="4.28515625" customWidth="1"/>
    <col min="15" max="15" width="1.140625" customWidth="1"/>
    <col min="16" max="17" width="4.28515625" customWidth="1"/>
    <col min="18" max="18" width="1.42578125" customWidth="1"/>
    <col min="19" max="20" width="4.28515625" customWidth="1"/>
    <col min="21" max="21" width="0.85546875" customWidth="1"/>
    <col min="22" max="23" width="4.28515625" customWidth="1"/>
    <col min="24" max="24" width="0.85546875" customWidth="1"/>
    <col min="25" max="25" width="4.28515625" customWidth="1"/>
    <col min="26" max="26" width="4.7109375" bestFit="1" customWidth="1"/>
    <col min="27" max="27" width="1.7109375" customWidth="1"/>
    <col min="28" max="28" width="4.7109375" bestFit="1" customWidth="1"/>
    <col min="29" max="29" width="4.28515625" customWidth="1"/>
    <col min="30" max="30" width="0.85546875" customWidth="1"/>
    <col min="31" max="32" width="4.28515625" customWidth="1"/>
    <col min="33" max="33" width="1.7109375" customWidth="1"/>
    <col min="34" max="35" width="4.28515625" customWidth="1"/>
    <col min="36" max="36" width="1.7109375" customWidth="1"/>
    <col min="37" max="37" width="4.28515625" customWidth="1"/>
    <col min="38" max="38" width="5.7109375" customWidth="1"/>
    <col min="39" max="39" width="0.85546875" customWidth="1"/>
    <col min="40" max="41" width="5.7109375" customWidth="1"/>
    <col min="42" max="42" width="0.85546875" customWidth="1"/>
    <col min="43" max="43" width="5.7109375" customWidth="1"/>
    <col min="44" max="45" width="8.7109375" hidden="1" customWidth="1"/>
    <col min="46" max="46" width="10.28515625" hidden="1" customWidth="1"/>
    <col min="47" max="47" width="11.5703125" hidden="1" customWidth="1"/>
    <col min="48" max="49" width="12.85546875" hidden="1" customWidth="1"/>
    <col min="50" max="256" width="11.42578125" customWidth="1"/>
  </cols>
  <sheetData>
    <row r="1" spans="1:50" ht="30" customHeight="1">
      <c r="C1" s="558" t="s">
        <v>96</v>
      </c>
      <c r="D1" s="558"/>
      <c r="E1" s="558"/>
      <c r="F1" s="558"/>
      <c r="G1" s="558"/>
      <c r="H1" s="558"/>
      <c r="I1" s="558"/>
      <c r="J1" s="558"/>
      <c r="K1" s="558"/>
      <c r="L1" s="558"/>
      <c r="M1" s="558"/>
      <c r="N1" s="558"/>
      <c r="O1" s="558"/>
      <c r="P1" s="558"/>
      <c r="Q1" s="558"/>
      <c r="R1" s="558"/>
      <c r="S1" s="558"/>
      <c r="T1" s="558"/>
      <c r="U1" s="558"/>
      <c r="V1" s="558"/>
      <c r="W1" s="558"/>
      <c r="X1" s="558"/>
      <c r="Y1" s="558"/>
      <c r="Z1" s="558"/>
      <c r="AA1" s="558"/>
      <c r="AB1" s="558"/>
      <c r="AC1" s="558"/>
      <c r="AD1" s="558"/>
      <c r="AE1" s="558"/>
      <c r="AF1" s="558"/>
      <c r="AG1" s="558"/>
      <c r="AH1" s="558"/>
      <c r="AI1" s="558"/>
      <c r="AJ1" s="558"/>
      <c r="AK1" s="558"/>
      <c r="AL1" s="558"/>
      <c r="AM1" s="558"/>
      <c r="AN1" s="558"/>
      <c r="AO1" s="512"/>
      <c r="AP1" s="512"/>
      <c r="AQ1" s="512"/>
      <c r="AR1" s="512"/>
      <c r="AS1" s="512"/>
      <c r="AT1" s="512"/>
      <c r="AU1" s="512"/>
    </row>
    <row r="2" spans="1:50" ht="8.25" customHeight="1"/>
    <row r="3" spans="1:50" ht="28.5" customHeight="1">
      <c r="C3" s="559" t="str">
        <f>'Gruppe A'!C3</f>
        <v>Deutsche Meisterschaft</v>
      </c>
      <c r="D3" s="559"/>
      <c r="E3" s="559"/>
      <c r="F3" s="559"/>
      <c r="G3" s="559"/>
      <c r="H3" s="559"/>
      <c r="I3" s="559"/>
      <c r="J3" s="559"/>
      <c r="K3" s="559"/>
      <c r="L3" s="559"/>
      <c r="M3" s="559"/>
      <c r="N3" s="559"/>
      <c r="O3" s="559"/>
      <c r="P3" s="559"/>
      <c r="Q3" s="559"/>
      <c r="R3" s="559"/>
      <c r="S3" s="559"/>
      <c r="T3" s="559"/>
      <c r="U3" s="559"/>
      <c r="V3" s="559"/>
      <c r="W3" s="559"/>
      <c r="X3" s="559"/>
      <c r="Y3" s="559"/>
      <c r="Z3" s="559"/>
      <c r="AA3" s="559"/>
      <c r="AB3" s="559"/>
      <c r="AC3" s="559"/>
      <c r="AD3" s="559"/>
      <c r="AE3" s="559"/>
      <c r="AF3" s="559"/>
      <c r="AG3" s="559"/>
      <c r="AH3" s="559"/>
      <c r="AI3" s="559"/>
      <c r="AJ3" s="559"/>
      <c r="AK3" s="559"/>
      <c r="AL3" s="559"/>
      <c r="AM3" s="559"/>
      <c r="AN3" s="559"/>
      <c r="AO3" s="7"/>
      <c r="AP3" s="7"/>
      <c r="AQ3" s="7"/>
      <c r="AR3" s="7"/>
      <c r="AS3" s="7"/>
      <c r="AT3" s="7"/>
      <c r="AU3" s="7"/>
    </row>
    <row r="4" spans="1:50" ht="23.25" customHeight="1">
      <c r="B4" s="8"/>
      <c r="C4" s="8"/>
      <c r="D4" s="560" t="str">
        <f>'Gruppe A'!D4</f>
        <v>Großenaspe</v>
      </c>
      <c r="E4" s="560"/>
      <c r="F4" s="560"/>
      <c r="G4" s="560"/>
      <c r="H4" s="560"/>
      <c r="I4" s="560"/>
      <c r="J4" s="560"/>
      <c r="K4" s="560"/>
      <c r="L4" s="560"/>
      <c r="M4" s="560"/>
      <c r="N4" s="560"/>
      <c r="O4" s="8"/>
      <c r="P4" s="8"/>
      <c r="Q4" s="8"/>
      <c r="R4" s="8"/>
      <c r="S4" s="8"/>
      <c r="T4" s="561">
        <f>'Gruppe A'!T4</f>
        <v>42273</v>
      </c>
      <c r="U4" s="561"/>
      <c r="V4" s="561"/>
      <c r="W4" s="561"/>
      <c r="X4" s="561"/>
      <c r="Y4" s="561"/>
      <c r="Z4" s="561"/>
      <c r="AA4" s="8" t="s">
        <v>2</v>
      </c>
      <c r="AB4" s="562">
        <f>'Gruppe A'!AB4</f>
        <v>42274</v>
      </c>
      <c r="AC4" s="562"/>
      <c r="AD4" s="562"/>
      <c r="AE4" s="562"/>
      <c r="AF4" s="562"/>
      <c r="AG4" s="562"/>
      <c r="AH4" s="562"/>
      <c r="AI4" s="562"/>
      <c r="AJ4" s="562"/>
      <c r="AK4" s="562"/>
      <c r="AL4" s="562"/>
      <c r="AM4" s="562"/>
      <c r="AN4" s="562"/>
      <c r="AO4" s="514"/>
      <c r="AP4" s="514"/>
      <c r="AQ4" s="514"/>
      <c r="AR4" s="514"/>
      <c r="AS4" s="514"/>
      <c r="AT4" s="514"/>
      <c r="AU4" s="514"/>
      <c r="AV4" s="8"/>
    </row>
    <row r="5" spans="1:50" ht="18.75" customHeight="1">
      <c r="A5" s="563"/>
      <c r="B5" s="563"/>
      <c r="C5" s="563"/>
      <c r="D5" s="563"/>
      <c r="E5" s="563"/>
      <c r="F5" s="563"/>
      <c r="G5" s="563"/>
      <c r="H5" s="563"/>
      <c r="I5" s="563"/>
      <c r="J5" s="563"/>
      <c r="K5" s="563"/>
      <c r="L5" s="563"/>
      <c r="M5" s="563"/>
      <c r="N5" s="563"/>
      <c r="O5" s="563"/>
      <c r="P5" s="563"/>
      <c r="Q5" s="510"/>
      <c r="R5" s="510"/>
      <c r="S5" s="510"/>
      <c r="T5" s="564"/>
      <c r="U5" s="564"/>
      <c r="V5" s="564"/>
      <c r="W5" s="564"/>
      <c r="X5" s="564"/>
      <c r="Y5" s="564"/>
      <c r="Z5" s="564"/>
      <c r="AA5" s="564"/>
      <c r="AB5" s="564"/>
      <c r="AC5" s="564"/>
      <c r="AD5" s="564"/>
      <c r="AE5" s="564"/>
      <c r="AF5" s="564"/>
      <c r="AG5" s="564"/>
      <c r="AH5" s="564"/>
      <c r="AI5" s="564"/>
      <c r="AJ5" s="564"/>
      <c r="AK5" s="564"/>
      <c r="AL5" s="564"/>
      <c r="AM5" s="564"/>
      <c r="AN5" s="564"/>
      <c r="AO5" s="564"/>
      <c r="AP5" s="564"/>
      <c r="AQ5" s="564"/>
      <c r="AR5" s="564"/>
      <c r="AS5" s="564"/>
      <c r="AT5" s="564"/>
      <c r="AU5" s="564"/>
      <c r="AV5" s="564"/>
    </row>
    <row r="6" spans="1:50" ht="24.75" customHeight="1" thickBot="1">
      <c r="H6" s="581" t="str">
        <f>'Gruppe A'!H6</f>
        <v>männlich U16</v>
      </c>
      <c r="I6" s="581"/>
      <c r="J6" s="581"/>
      <c r="K6" s="581"/>
      <c r="L6" s="581"/>
      <c r="M6" s="581"/>
      <c r="N6" s="581"/>
      <c r="O6" s="581"/>
      <c r="P6" s="581"/>
      <c r="Q6" s="581"/>
      <c r="R6" s="581"/>
      <c r="S6" s="581"/>
      <c r="T6" s="573" t="s">
        <v>11</v>
      </c>
      <c r="U6" s="573"/>
      <c r="V6" s="573"/>
      <c r="W6" s="573"/>
      <c r="X6" s="573"/>
      <c r="Y6" s="573"/>
    </row>
    <row r="7" spans="1:50" ht="16.5" customHeight="1" thickTop="1">
      <c r="A7" s="570" t="s">
        <v>65</v>
      </c>
      <c r="B7" s="545" t="str">
        <f>A10</f>
        <v>TV Waibstadt</v>
      </c>
      <c r="C7" s="546"/>
      <c r="D7" s="546"/>
      <c r="E7" s="546"/>
      <c r="F7" s="546"/>
      <c r="G7" s="547"/>
      <c r="H7" s="545" t="str">
        <f>A13</f>
        <v>Großenasper SV</v>
      </c>
      <c r="I7" s="546"/>
      <c r="J7" s="546"/>
      <c r="K7" s="546"/>
      <c r="L7" s="546"/>
      <c r="M7" s="547"/>
      <c r="N7" s="545" t="str">
        <f>A16</f>
        <v>SV Kubschütz</v>
      </c>
      <c r="O7" s="546"/>
      <c r="P7" s="546"/>
      <c r="Q7" s="546"/>
      <c r="R7" s="546"/>
      <c r="S7" s="547"/>
      <c r="T7" s="545" t="str">
        <f>A19</f>
        <v>TV Voerde</v>
      </c>
      <c r="U7" s="546"/>
      <c r="V7" s="546"/>
      <c r="W7" s="546"/>
      <c r="X7" s="546"/>
      <c r="Y7" s="547"/>
      <c r="Z7" s="545" t="str">
        <f>A22</f>
        <v>TV Segnitz</v>
      </c>
      <c r="AA7" s="546"/>
      <c r="AB7" s="546"/>
      <c r="AC7" s="546"/>
      <c r="AD7" s="546"/>
      <c r="AE7" s="547"/>
      <c r="AF7" s="545" t="str">
        <f>A25</f>
        <v>SG Bademeusel</v>
      </c>
      <c r="AG7" s="546"/>
      <c r="AH7" s="546"/>
      <c r="AI7" s="546"/>
      <c r="AJ7" s="546"/>
      <c r="AK7" s="547"/>
      <c r="AL7" s="582" t="s">
        <v>98</v>
      </c>
      <c r="AM7" s="583"/>
      <c r="AN7" s="583"/>
      <c r="AO7" s="100"/>
      <c r="AP7" s="101"/>
      <c r="AQ7" s="102"/>
      <c r="AR7" s="62" t="s">
        <v>99</v>
      </c>
      <c r="AS7" s="62" t="s">
        <v>100</v>
      </c>
      <c r="AT7" s="63" t="s">
        <v>101</v>
      </c>
      <c r="AU7" s="62" t="s">
        <v>102</v>
      </c>
      <c r="AV7" s="62" t="s">
        <v>103</v>
      </c>
      <c r="AW7" s="63"/>
      <c r="AX7" s="565" t="s">
        <v>104</v>
      </c>
    </row>
    <row r="8" spans="1:50" ht="16.5" customHeight="1">
      <c r="A8" s="571"/>
      <c r="B8" s="548"/>
      <c r="C8" s="549"/>
      <c r="D8" s="549"/>
      <c r="E8" s="549"/>
      <c r="F8" s="549"/>
      <c r="G8" s="550"/>
      <c r="H8" s="548"/>
      <c r="I8" s="549"/>
      <c r="J8" s="549"/>
      <c r="K8" s="549"/>
      <c r="L8" s="549"/>
      <c r="M8" s="550"/>
      <c r="N8" s="548"/>
      <c r="O8" s="549"/>
      <c r="P8" s="549"/>
      <c r="Q8" s="549"/>
      <c r="R8" s="549"/>
      <c r="S8" s="550"/>
      <c r="T8" s="548"/>
      <c r="U8" s="549"/>
      <c r="V8" s="549"/>
      <c r="W8" s="549"/>
      <c r="X8" s="549"/>
      <c r="Y8" s="550"/>
      <c r="Z8" s="548"/>
      <c r="AA8" s="549"/>
      <c r="AB8" s="549"/>
      <c r="AC8" s="549"/>
      <c r="AD8" s="549"/>
      <c r="AE8" s="550"/>
      <c r="AF8" s="548"/>
      <c r="AG8" s="549"/>
      <c r="AH8" s="549"/>
      <c r="AI8" s="549"/>
      <c r="AJ8" s="549"/>
      <c r="AK8" s="550"/>
      <c r="AL8" s="534" t="s">
        <v>84</v>
      </c>
      <c r="AM8" s="535"/>
      <c r="AN8" s="535"/>
      <c r="AO8" s="28"/>
      <c r="AP8" s="26"/>
      <c r="AQ8" s="29"/>
      <c r="AR8" s="64" t="s">
        <v>105</v>
      </c>
      <c r="AS8" s="64" t="s">
        <v>105</v>
      </c>
      <c r="AT8" s="65" t="s">
        <v>106</v>
      </c>
      <c r="AU8" s="64" t="s">
        <v>106</v>
      </c>
      <c r="AV8" s="64" t="s">
        <v>85</v>
      </c>
      <c r="AW8" s="65" t="s">
        <v>104</v>
      </c>
      <c r="AX8" s="566"/>
    </row>
    <row r="9" spans="1:50" ht="16.5" customHeight="1" thickBot="1">
      <c r="A9" s="572"/>
      <c r="B9" s="548"/>
      <c r="C9" s="549"/>
      <c r="D9" s="549"/>
      <c r="E9" s="549"/>
      <c r="F9" s="549"/>
      <c r="G9" s="550"/>
      <c r="H9" s="548"/>
      <c r="I9" s="549"/>
      <c r="J9" s="549"/>
      <c r="K9" s="549"/>
      <c r="L9" s="549"/>
      <c r="M9" s="550"/>
      <c r="N9" s="548"/>
      <c r="O9" s="549"/>
      <c r="P9" s="549"/>
      <c r="Q9" s="549"/>
      <c r="R9" s="549"/>
      <c r="S9" s="550"/>
      <c r="T9" s="548"/>
      <c r="U9" s="549"/>
      <c r="V9" s="549"/>
      <c r="W9" s="549"/>
      <c r="X9" s="549"/>
      <c r="Y9" s="550"/>
      <c r="Z9" s="548"/>
      <c r="AA9" s="549"/>
      <c r="AB9" s="549"/>
      <c r="AC9" s="549"/>
      <c r="AD9" s="549"/>
      <c r="AE9" s="550"/>
      <c r="AF9" s="548"/>
      <c r="AG9" s="549"/>
      <c r="AH9" s="549"/>
      <c r="AI9" s="549"/>
      <c r="AJ9" s="549"/>
      <c r="AK9" s="550"/>
      <c r="AL9" s="534" t="s">
        <v>107</v>
      </c>
      <c r="AM9" s="535"/>
      <c r="AN9" s="535"/>
      <c r="AO9" s="574" t="s">
        <v>85</v>
      </c>
      <c r="AP9" s="575"/>
      <c r="AQ9" s="576"/>
      <c r="AR9" s="64" t="s">
        <v>108</v>
      </c>
      <c r="AS9" s="64" t="s">
        <v>109</v>
      </c>
      <c r="AT9" s="65" t="s">
        <v>108</v>
      </c>
      <c r="AU9" s="64" t="s">
        <v>109</v>
      </c>
      <c r="AV9" s="64"/>
      <c r="AW9" s="65" t="s">
        <v>110</v>
      </c>
      <c r="AX9" s="566"/>
    </row>
    <row r="10" spans="1:50" ht="16.5" customHeight="1" thickTop="1">
      <c r="A10" s="528" t="str">
        <f>'Spielplan Sa'!S6</f>
        <v>TV Waibstadt</v>
      </c>
      <c r="B10" s="556" t="s">
        <v>81</v>
      </c>
      <c r="C10" s="557"/>
      <c r="D10" s="557"/>
      <c r="E10" s="557" t="s">
        <v>98</v>
      </c>
      <c r="F10" s="557"/>
      <c r="G10" s="577"/>
      <c r="H10" s="11">
        <f>'Ergebnisse Sa'!$AY114</f>
        <v>11</v>
      </c>
      <c r="I10" s="9" t="s">
        <v>88</v>
      </c>
      <c r="J10" s="96">
        <f>'Ergebnisse Sa'!$BA114</f>
        <v>8</v>
      </c>
      <c r="K10" s="98">
        <f>H10+H11+H12</f>
        <v>22</v>
      </c>
      <c r="L10" s="9" t="s">
        <v>88</v>
      </c>
      <c r="M10" s="10">
        <f>J10+J11+J12</f>
        <v>13</v>
      </c>
      <c r="N10" s="11">
        <f>'Ergebnisse Sa'!$AY116</f>
        <v>7</v>
      </c>
      <c r="O10" s="9" t="s">
        <v>88</v>
      </c>
      <c r="P10" s="96">
        <f>'Ergebnisse Sa'!$BA116</f>
        <v>11</v>
      </c>
      <c r="Q10" s="98">
        <f>N10+N11+N12</f>
        <v>16</v>
      </c>
      <c r="R10" s="9" t="s">
        <v>88</v>
      </c>
      <c r="S10" s="10">
        <f>P10+P11+P12</f>
        <v>22</v>
      </c>
      <c r="T10" s="11">
        <f>'Ergebnisse Sa'!$AY105</f>
        <v>11</v>
      </c>
      <c r="U10" s="9" t="s">
        <v>88</v>
      </c>
      <c r="V10" s="96">
        <f>'Ergebnisse Sa'!$BA105</f>
        <v>7</v>
      </c>
      <c r="W10" s="98">
        <f>T10+T11+T12</f>
        <v>22</v>
      </c>
      <c r="X10" s="9" t="s">
        <v>88</v>
      </c>
      <c r="Y10" s="10">
        <f>V10+V11+V12</f>
        <v>15</v>
      </c>
      <c r="Z10" s="11">
        <f>'Ergebnisse Sa'!$AY108</f>
        <v>12</v>
      </c>
      <c r="AA10" s="9" t="s">
        <v>88</v>
      </c>
      <c r="AB10" s="96">
        <f>'Ergebnisse Sa'!$BA108</f>
        <v>10</v>
      </c>
      <c r="AC10" s="98">
        <f>Z10+Z11+Z12</f>
        <v>23</v>
      </c>
      <c r="AD10" s="9" t="s">
        <v>88</v>
      </c>
      <c r="AE10" s="10">
        <f>AB10+AB11+AB12</f>
        <v>18</v>
      </c>
      <c r="AF10" s="11">
        <f>'Ergebnisse Sa'!$AY111</f>
        <v>11</v>
      </c>
      <c r="AG10" s="9" t="s">
        <v>88</v>
      </c>
      <c r="AH10" s="96">
        <f>'Ergebnisse Sa'!$BA111</f>
        <v>9</v>
      </c>
      <c r="AI10" s="98">
        <f>AF10+AF11+AF12</f>
        <v>22</v>
      </c>
      <c r="AJ10" s="9" t="s">
        <v>88</v>
      </c>
      <c r="AK10" s="10">
        <f>AH10+AH11+AH12</f>
        <v>14</v>
      </c>
      <c r="AL10" s="12">
        <f>IF(K10="",0,+K10+IF(Q10="",0,+Q10+IF(W10="",0,+W10+IF(AC10="",0,+AC10+IF(AI10="",0,+AI10)))))</f>
        <v>105</v>
      </c>
      <c r="AM10" s="13" t="s">
        <v>88</v>
      </c>
      <c r="AN10" s="27">
        <f>IF(M10="",0,+M10+IF(S10="",0,+S10+IF(Y10="",0,+Y10+IF(AE10="",0,+AE10)+IF(AK10="",0,+AK10))))</f>
        <v>82</v>
      </c>
      <c r="AO10" s="30"/>
      <c r="AP10" s="14"/>
      <c r="AQ10" s="31"/>
      <c r="AR10" s="66">
        <f>AL10</f>
        <v>105</v>
      </c>
      <c r="AS10" s="66">
        <f>(AL10-AN10)*1000</f>
        <v>23000</v>
      </c>
      <c r="AT10" s="66"/>
      <c r="AU10" s="66"/>
      <c r="AV10" s="66"/>
      <c r="AW10" s="66"/>
      <c r="AX10" s="567">
        <f>IF('Ergebnisse Sa'!BS$119+'Ergebnisse Sa'!BU$119=0,"",IF(AW11="","",RANK(AW11,AW$11:AW$26,0)))</f>
        <v>2</v>
      </c>
    </row>
    <row r="11" spans="1:50" ht="16.5" customHeight="1">
      <c r="A11" s="529"/>
      <c r="B11" s="531" t="s">
        <v>82</v>
      </c>
      <c r="C11" s="532"/>
      <c r="D11" s="532"/>
      <c r="E11" s="532" t="s">
        <v>84</v>
      </c>
      <c r="F11" s="532"/>
      <c r="G11" s="533"/>
      <c r="H11" s="15">
        <f>'Ergebnisse Sa'!$BC114</f>
        <v>11</v>
      </c>
      <c r="I11" s="16" t="s">
        <v>88</v>
      </c>
      <c r="J11" s="52">
        <f>'Ergebnisse Sa'!$BE114</f>
        <v>5</v>
      </c>
      <c r="K11" s="54">
        <f>'Ergebnisse Sa'!$BP114</f>
        <v>2</v>
      </c>
      <c r="L11" s="44" t="s">
        <v>88</v>
      </c>
      <c r="M11" s="46">
        <f>'Ergebnisse Sa'!$BR114</f>
        <v>0</v>
      </c>
      <c r="N11" s="15">
        <f>'Ergebnisse Sa'!$BC116</f>
        <v>9</v>
      </c>
      <c r="O11" s="16" t="s">
        <v>88</v>
      </c>
      <c r="P11" s="52">
        <f>'Ergebnisse Sa'!$BE116</f>
        <v>11</v>
      </c>
      <c r="Q11" s="54">
        <f>'Ergebnisse Sa'!$BP116</f>
        <v>0</v>
      </c>
      <c r="R11" s="44" t="s">
        <v>88</v>
      </c>
      <c r="S11" s="46">
        <f>'Ergebnisse Sa'!$BR116</f>
        <v>2</v>
      </c>
      <c r="T11" s="15">
        <f>'Ergebnisse Sa'!$BC105</f>
        <v>11</v>
      </c>
      <c r="U11" s="16" t="s">
        <v>88</v>
      </c>
      <c r="V11" s="52">
        <f>'Ergebnisse Sa'!$BE105</f>
        <v>8</v>
      </c>
      <c r="W11" s="54">
        <f>'Ergebnisse Sa'!$BP105</f>
        <v>2</v>
      </c>
      <c r="X11" s="44" t="s">
        <v>88</v>
      </c>
      <c r="Y11" s="46">
        <f>'Ergebnisse Sa'!$BR105</f>
        <v>0</v>
      </c>
      <c r="Z11" s="15">
        <f>'Ergebnisse Sa'!$BC108</f>
        <v>11</v>
      </c>
      <c r="AA11" s="16" t="s">
        <v>88</v>
      </c>
      <c r="AB11" s="52">
        <f>'Ergebnisse Sa'!$BE108</f>
        <v>8</v>
      </c>
      <c r="AC11" s="54">
        <f>'Ergebnisse Sa'!$BP108</f>
        <v>2</v>
      </c>
      <c r="AD11" s="44" t="s">
        <v>88</v>
      </c>
      <c r="AE11" s="46">
        <f>'Ergebnisse Sa'!$BR108</f>
        <v>0</v>
      </c>
      <c r="AF11" s="15">
        <f>'Ergebnisse Sa'!$BC111</f>
        <v>11</v>
      </c>
      <c r="AG11" s="16" t="s">
        <v>88</v>
      </c>
      <c r="AH11" s="52">
        <f>'Ergebnisse Sa'!$BE111</f>
        <v>5</v>
      </c>
      <c r="AI11" s="54">
        <f>'Ergebnisse Sa'!$BP111</f>
        <v>2</v>
      </c>
      <c r="AJ11" s="44" t="s">
        <v>88</v>
      </c>
      <c r="AK11" s="46">
        <f>'Ergebnisse Sa'!$BR111</f>
        <v>0</v>
      </c>
      <c r="AL11" s="42">
        <f>K11+Q11+W11+AC11+AI11</f>
        <v>8</v>
      </c>
      <c r="AM11" s="17" t="s">
        <v>88</v>
      </c>
      <c r="AN11" s="43">
        <f>M11+S11+Y11+AE11+AK11</f>
        <v>2</v>
      </c>
      <c r="AO11" s="48"/>
      <c r="AP11" s="49"/>
      <c r="AQ11" s="50"/>
      <c r="AR11" s="67"/>
      <c r="AS11" s="68"/>
      <c r="AT11" s="68">
        <f>AL11*100000</f>
        <v>800000</v>
      </c>
      <c r="AU11" s="68">
        <f>(AL11-AN11)*1000000</f>
        <v>6000000</v>
      </c>
      <c r="AV11" s="69"/>
      <c r="AW11" s="68">
        <f>AV12+AU11+AT11+AS10+AR10</f>
        <v>86823105</v>
      </c>
      <c r="AX11" s="568"/>
    </row>
    <row r="12" spans="1:50" ht="16.5" customHeight="1" thickBot="1">
      <c r="A12" s="529"/>
      <c r="B12" s="551"/>
      <c r="C12" s="552"/>
      <c r="D12" s="552"/>
      <c r="E12" s="552" t="s">
        <v>85</v>
      </c>
      <c r="F12" s="552"/>
      <c r="G12" s="553"/>
      <c r="H12" s="18"/>
      <c r="I12" s="19"/>
      <c r="J12" s="97"/>
      <c r="K12" s="99">
        <f>'Ergebnisse Sa'!$BS114</f>
        <v>2</v>
      </c>
      <c r="L12" s="45" t="s">
        <v>88</v>
      </c>
      <c r="M12" s="47">
        <f>'Ergebnisse Sa'!$BU114</f>
        <v>0</v>
      </c>
      <c r="N12" s="18"/>
      <c r="O12" s="19"/>
      <c r="P12" s="97"/>
      <c r="Q12" s="99">
        <f>'Ergebnisse Sa'!$BS116</f>
        <v>0</v>
      </c>
      <c r="R12" s="45" t="s">
        <v>88</v>
      </c>
      <c r="S12" s="47">
        <f>'Ergebnisse Sa'!$BU116</f>
        <v>2</v>
      </c>
      <c r="T12" s="18"/>
      <c r="U12" s="19"/>
      <c r="V12" s="97"/>
      <c r="W12" s="99">
        <f>'Ergebnisse Sa'!$BS105</f>
        <v>2</v>
      </c>
      <c r="X12" s="45" t="s">
        <v>88</v>
      </c>
      <c r="Y12" s="47">
        <f>'Ergebnisse Sa'!$BU105</f>
        <v>0</v>
      </c>
      <c r="Z12" s="18"/>
      <c r="AA12" s="19"/>
      <c r="AB12" s="97"/>
      <c r="AC12" s="99">
        <f>'Ergebnisse Sa'!$BS108</f>
        <v>2</v>
      </c>
      <c r="AD12" s="45" t="s">
        <v>88</v>
      </c>
      <c r="AE12" s="47">
        <f>'Ergebnisse Sa'!$BU108</f>
        <v>0</v>
      </c>
      <c r="AF12" s="18"/>
      <c r="AG12" s="19"/>
      <c r="AH12" s="97"/>
      <c r="AI12" s="99">
        <f>'Ergebnisse Sa'!$BS111</f>
        <v>2</v>
      </c>
      <c r="AJ12" s="45" t="s">
        <v>88</v>
      </c>
      <c r="AK12" s="47">
        <f>'Ergebnisse Sa'!$BU111</f>
        <v>0</v>
      </c>
      <c r="AL12" s="578">
        <f>AL10-AN10</f>
        <v>23</v>
      </c>
      <c r="AM12" s="579"/>
      <c r="AN12" s="580"/>
      <c r="AO12" s="32">
        <f>K12+Q12+W12+AC12+AI12</f>
        <v>8</v>
      </c>
      <c r="AP12" s="20" t="s">
        <v>88</v>
      </c>
      <c r="AQ12" s="33">
        <f>M12+S12+Y12+AE12+AK12</f>
        <v>2</v>
      </c>
      <c r="AR12" s="70"/>
      <c r="AS12" s="71"/>
      <c r="AT12" s="71"/>
      <c r="AU12" s="71"/>
      <c r="AV12" s="72">
        <f>AO12*10000000</f>
        <v>80000000</v>
      </c>
      <c r="AW12" s="71"/>
      <c r="AX12" s="569"/>
    </row>
    <row r="13" spans="1:50" ht="16.5" customHeight="1" thickTop="1">
      <c r="A13" s="554" t="str">
        <f>'Spielplan Sa'!S7</f>
        <v>Großenasper SV</v>
      </c>
      <c r="B13" s="11">
        <f>J10</f>
        <v>8</v>
      </c>
      <c r="C13" s="9" t="s">
        <v>88</v>
      </c>
      <c r="D13" s="96">
        <f>H10</f>
        <v>11</v>
      </c>
      <c r="E13" s="98">
        <f>M10</f>
        <v>13</v>
      </c>
      <c r="F13" s="9" t="s">
        <v>88</v>
      </c>
      <c r="G13" s="10">
        <f>K10</f>
        <v>22</v>
      </c>
      <c r="H13" s="536"/>
      <c r="I13" s="537"/>
      <c r="J13" s="537"/>
      <c r="K13" s="537"/>
      <c r="L13" s="537"/>
      <c r="M13" s="538"/>
      <c r="N13" s="11">
        <f>'Ergebnisse Sa'!$AY118</f>
        <v>3</v>
      </c>
      <c r="O13" s="9" t="s">
        <v>88</v>
      </c>
      <c r="P13" s="96">
        <f>'Ergebnisse Sa'!$BA118</f>
        <v>11</v>
      </c>
      <c r="Q13" s="98">
        <f>N13+N14+N15</f>
        <v>8</v>
      </c>
      <c r="R13" s="9" t="s">
        <v>88</v>
      </c>
      <c r="S13" s="10">
        <f>P13+P14+P15</f>
        <v>22</v>
      </c>
      <c r="T13" s="11">
        <f>'Ergebnisse Sa'!$AY112</f>
        <v>6</v>
      </c>
      <c r="U13" s="9" t="s">
        <v>88</v>
      </c>
      <c r="V13" s="96">
        <f>'Ergebnisse Sa'!$BA112</f>
        <v>11</v>
      </c>
      <c r="W13" s="98">
        <f>T13+T14+T15</f>
        <v>13</v>
      </c>
      <c r="X13" s="9" t="s">
        <v>88</v>
      </c>
      <c r="Y13" s="10">
        <f>V13+V14+V15</f>
        <v>22</v>
      </c>
      <c r="Z13" s="11">
        <f>'Ergebnisse Sa'!$AY106</f>
        <v>8</v>
      </c>
      <c r="AA13" s="9" t="s">
        <v>88</v>
      </c>
      <c r="AB13" s="96">
        <f>'Ergebnisse Sa'!$BA106</f>
        <v>11</v>
      </c>
      <c r="AC13" s="98">
        <f>Z13+Z14+Z15</f>
        <v>13</v>
      </c>
      <c r="AD13" s="9" t="s">
        <v>88</v>
      </c>
      <c r="AE13" s="10">
        <f>AB13+AB14+AB15</f>
        <v>22</v>
      </c>
      <c r="AF13" s="11">
        <f>'Ergebnisse Sa'!$AY109</f>
        <v>11</v>
      </c>
      <c r="AG13" s="9" t="s">
        <v>88</v>
      </c>
      <c r="AH13" s="96">
        <f>'Ergebnisse Sa'!$BA109</f>
        <v>5</v>
      </c>
      <c r="AI13" s="98">
        <f>AF13+AF14+AF15</f>
        <v>22</v>
      </c>
      <c r="AJ13" s="9" t="s">
        <v>88</v>
      </c>
      <c r="AK13" s="10">
        <f>AH13+AH14+AH15</f>
        <v>11</v>
      </c>
      <c r="AL13" s="27">
        <f>IF(E13="",0,+E13+IF(Q13="",0,+Q13+IF(W13="",0,+W13+IF(AC13="",0,+AC13)+IF(AI13="",0,+AI13))))</f>
        <v>69</v>
      </c>
      <c r="AM13" s="21" t="s">
        <v>88</v>
      </c>
      <c r="AN13" s="27">
        <f>IF(G13="",0,+G13+IF(S13="",0,+S13+IF(Y13="",0,+Y13+IF(AE13="",0,+AE13)+IF(AK13="",0,+AK13))))</f>
        <v>99</v>
      </c>
      <c r="AO13" s="30"/>
      <c r="AP13" s="14"/>
      <c r="AQ13" s="31"/>
      <c r="AR13" s="66">
        <f>AL13</f>
        <v>69</v>
      </c>
      <c r="AS13" s="66">
        <f>(AL13-AN13)*1000</f>
        <v>-30000</v>
      </c>
      <c r="AT13" s="66"/>
      <c r="AU13" s="66"/>
      <c r="AV13" s="66"/>
      <c r="AW13" s="66"/>
      <c r="AX13" s="567">
        <f>IF('Ergebnisse Sa'!BS$119+'Ergebnisse Sa'!BU$119=0,"",IF(AW14="","",RANK(AW14,AW$11:AW$26,0)))</f>
        <v>5</v>
      </c>
    </row>
    <row r="14" spans="1:50" ht="16.5" customHeight="1">
      <c r="A14" s="548"/>
      <c r="B14" s="15">
        <f>J11</f>
        <v>5</v>
      </c>
      <c r="C14" s="16" t="s">
        <v>88</v>
      </c>
      <c r="D14" s="52">
        <f>H11</f>
        <v>11</v>
      </c>
      <c r="E14" s="54">
        <f>M11</f>
        <v>0</v>
      </c>
      <c r="F14" s="44" t="s">
        <v>88</v>
      </c>
      <c r="G14" s="46">
        <f>K11</f>
        <v>2</v>
      </c>
      <c r="H14" s="539"/>
      <c r="I14" s="540"/>
      <c r="J14" s="540"/>
      <c r="K14" s="540"/>
      <c r="L14" s="540"/>
      <c r="M14" s="541"/>
      <c r="N14" s="15">
        <f>'Ergebnisse Sa'!$BC118</f>
        <v>5</v>
      </c>
      <c r="O14" s="16" t="s">
        <v>88</v>
      </c>
      <c r="P14" s="52">
        <f>'Ergebnisse Sa'!$BE118</f>
        <v>11</v>
      </c>
      <c r="Q14" s="54">
        <f>'Ergebnisse Sa'!$BP118</f>
        <v>0</v>
      </c>
      <c r="R14" s="44" t="s">
        <v>88</v>
      </c>
      <c r="S14" s="46">
        <f>'Ergebnisse Sa'!$BR118</f>
        <v>2</v>
      </c>
      <c r="T14" s="15">
        <f>'Ergebnisse Sa'!$BC112</f>
        <v>7</v>
      </c>
      <c r="U14" s="16" t="s">
        <v>88</v>
      </c>
      <c r="V14" s="52">
        <f>'Ergebnisse Sa'!$BE112</f>
        <v>11</v>
      </c>
      <c r="W14" s="54">
        <f>'Ergebnisse Sa'!$BP112</f>
        <v>0</v>
      </c>
      <c r="X14" s="44" t="s">
        <v>88</v>
      </c>
      <c r="Y14" s="46">
        <f>'Ergebnisse Sa'!$BR112</f>
        <v>2</v>
      </c>
      <c r="Z14" s="15">
        <f>'Ergebnisse Sa'!$BC106</f>
        <v>5</v>
      </c>
      <c r="AA14" s="16" t="s">
        <v>88</v>
      </c>
      <c r="AB14" s="52">
        <f>'Ergebnisse Sa'!$BE106</f>
        <v>11</v>
      </c>
      <c r="AC14" s="54">
        <f>'Ergebnisse Sa'!$BP106</f>
        <v>0</v>
      </c>
      <c r="AD14" s="44" t="s">
        <v>88</v>
      </c>
      <c r="AE14" s="46">
        <f>'Ergebnisse Sa'!$BR106</f>
        <v>2</v>
      </c>
      <c r="AF14" s="15">
        <f>'Ergebnisse Sa'!$BC109</f>
        <v>11</v>
      </c>
      <c r="AG14" s="16" t="s">
        <v>88</v>
      </c>
      <c r="AH14" s="52">
        <f>'Ergebnisse Sa'!$BE109</f>
        <v>6</v>
      </c>
      <c r="AI14" s="54">
        <f>'Ergebnisse Sa'!$BP109</f>
        <v>2</v>
      </c>
      <c r="AJ14" s="44" t="s">
        <v>88</v>
      </c>
      <c r="AK14" s="46">
        <f>'Ergebnisse Sa'!$BR109</f>
        <v>0</v>
      </c>
      <c r="AL14" s="43">
        <f>E14+Q14+W14+AC14+AI14</f>
        <v>2</v>
      </c>
      <c r="AM14" s="22" t="s">
        <v>88</v>
      </c>
      <c r="AN14" s="43">
        <f>G14+S14+Y14+AE14+AK14</f>
        <v>8</v>
      </c>
      <c r="AO14" s="48"/>
      <c r="AP14" s="49"/>
      <c r="AQ14" s="50"/>
      <c r="AR14" s="67"/>
      <c r="AS14" s="68"/>
      <c r="AT14" s="68">
        <f>AL14*100000</f>
        <v>200000</v>
      </c>
      <c r="AU14" s="68">
        <f>(AL14-AN14)*1000000</f>
        <v>-6000000</v>
      </c>
      <c r="AV14" s="69"/>
      <c r="AW14" s="68">
        <f>AV15+AU14+AT14+AS13+AR13</f>
        <v>14170069</v>
      </c>
      <c r="AX14" s="568"/>
    </row>
    <row r="15" spans="1:50" ht="16.5" customHeight="1" thickBot="1">
      <c r="A15" s="555"/>
      <c r="B15" s="18"/>
      <c r="C15" s="19"/>
      <c r="D15" s="97"/>
      <c r="E15" s="99">
        <f>M12</f>
        <v>0</v>
      </c>
      <c r="F15" s="45" t="s">
        <v>88</v>
      </c>
      <c r="G15" s="47">
        <f>K12</f>
        <v>2</v>
      </c>
      <c r="H15" s="542"/>
      <c r="I15" s="543"/>
      <c r="J15" s="543"/>
      <c r="K15" s="543"/>
      <c r="L15" s="543"/>
      <c r="M15" s="544"/>
      <c r="N15" s="18"/>
      <c r="O15" s="19"/>
      <c r="P15" s="97"/>
      <c r="Q15" s="99">
        <f>'Ergebnisse Sa'!$BS118</f>
        <v>0</v>
      </c>
      <c r="R15" s="45" t="s">
        <v>88</v>
      </c>
      <c r="S15" s="47">
        <f>'Ergebnisse Sa'!$BU118</f>
        <v>2</v>
      </c>
      <c r="T15" s="18"/>
      <c r="U15" s="19"/>
      <c r="V15" s="97"/>
      <c r="W15" s="99">
        <f>'Ergebnisse Sa'!$BS112</f>
        <v>0</v>
      </c>
      <c r="X15" s="45" t="s">
        <v>88</v>
      </c>
      <c r="Y15" s="47">
        <f>'Ergebnisse Sa'!$BU112</f>
        <v>2</v>
      </c>
      <c r="Z15" s="18"/>
      <c r="AA15" s="19"/>
      <c r="AB15" s="97"/>
      <c r="AC15" s="99">
        <f>'Ergebnisse Sa'!$BS106</f>
        <v>0</v>
      </c>
      <c r="AD15" s="45" t="s">
        <v>88</v>
      </c>
      <c r="AE15" s="47">
        <f>'Ergebnisse Sa'!$BU106</f>
        <v>2</v>
      </c>
      <c r="AF15" s="18"/>
      <c r="AG15" s="19"/>
      <c r="AH15" s="97"/>
      <c r="AI15" s="99">
        <f>'Ergebnisse Sa'!$BS109</f>
        <v>2</v>
      </c>
      <c r="AJ15" s="45" t="s">
        <v>88</v>
      </c>
      <c r="AK15" s="47">
        <f>'Ergebnisse Sa'!$BU109</f>
        <v>0</v>
      </c>
      <c r="AL15" s="578">
        <f>AL13-AN13</f>
        <v>-30</v>
      </c>
      <c r="AM15" s="579"/>
      <c r="AN15" s="580"/>
      <c r="AO15" s="32">
        <f>E15+Q15+W15+AC15+AI15</f>
        <v>2</v>
      </c>
      <c r="AP15" s="20" t="s">
        <v>88</v>
      </c>
      <c r="AQ15" s="33">
        <f>G15+S15+Y15+AE15+AK15</f>
        <v>8</v>
      </c>
      <c r="AR15" s="70"/>
      <c r="AS15" s="71"/>
      <c r="AT15" s="71"/>
      <c r="AU15" s="71"/>
      <c r="AV15" s="72">
        <f>AO15*10000000</f>
        <v>20000000</v>
      </c>
      <c r="AW15" s="71"/>
      <c r="AX15" s="569"/>
    </row>
    <row r="16" spans="1:50" ht="16.5" customHeight="1" thickTop="1">
      <c r="A16" s="529" t="str">
        <f>'Spielplan Sa'!S8</f>
        <v>SV Kubschütz</v>
      </c>
      <c r="B16" s="11">
        <f>P10</f>
        <v>11</v>
      </c>
      <c r="C16" s="9" t="s">
        <v>88</v>
      </c>
      <c r="D16" s="96">
        <f>N10</f>
        <v>7</v>
      </c>
      <c r="E16" s="98">
        <f>S10</f>
        <v>22</v>
      </c>
      <c r="F16" s="9" t="s">
        <v>88</v>
      </c>
      <c r="G16" s="10">
        <f>Q10</f>
        <v>16</v>
      </c>
      <c r="H16" s="11">
        <f>P13</f>
        <v>11</v>
      </c>
      <c r="I16" s="9" t="s">
        <v>88</v>
      </c>
      <c r="J16" s="96">
        <f>N13</f>
        <v>3</v>
      </c>
      <c r="K16" s="98">
        <f>S13</f>
        <v>22</v>
      </c>
      <c r="L16" s="9" t="s">
        <v>88</v>
      </c>
      <c r="M16" s="10">
        <f>Q13</f>
        <v>8</v>
      </c>
      <c r="N16" s="536"/>
      <c r="O16" s="537"/>
      <c r="P16" s="537"/>
      <c r="Q16" s="537"/>
      <c r="R16" s="537"/>
      <c r="S16" s="538"/>
      <c r="T16" s="11">
        <f>'Ergebnisse Sa'!$AY110</f>
        <v>11</v>
      </c>
      <c r="U16" s="9" t="s">
        <v>88</v>
      </c>
      <c r="V16" s="96">
        <f>'Ergebnisse Sa'!$BA110</f>
        <v>9</v>
      </c>
      <c r="W16" s="98">
        <f>T16+T17+T18</f>
        <v>22</v>
      </c>
      <c r="X16" s="9" t="s">
        <v>88</v>
      </c>
      <c r="Y16" s="10">
        <f>V16+V17+V18</f>
        <v>16</v>
      </c>
      <c r="Z16" s="11">
        <f>'Ergebnisse Sa'!$AY113</f>
        <v>11</v>
      </c>
      <c r="AA16" s="9" t="s">
        <v>88</v>
      </c>
      <c r="AB16" s="96">
        <f>'Ergebnisse Sa'!$BA113</f>
        <v>8</v>
      </c>
      <c r="AC16" s="98">
        <f>Z16+Z17+Z18</f>
        <v>22</v>
      </c>
      <c r="AD16" s="9" t="s">
        <v>88</v>
      </c>
      <c r="AE16" s="10">
        <f>AB16+AB17+AB18</f>
        <v>14</v>
      </c>
      <c r="AF16" s="11">
        <f>'Ergebnisse Sa'!$AY107</f>
        <v>11</v>
      </c>
      <c r="AG16" s="9" t="s">
        <v>88</v>
      </c>
      <c r="AH16" s="96">
        <f>'Ergebnisse Sa'!$BA107</f>
        <v>5</v>
      </c>
      <c r="AI16" s="98">
        <f>AF16+AF17+AF18</f>
        <v>22</v>
      </c>
      <c r="AJ16" s="9" t="s">
        <v>88</v>
      </c>
      <c r="AK16" s="10">
        <f>AH16+AH17+AH18</f>
        <v>10</v>
      </c>
      <c r="AL16" s="12">
        <f>IF(E16="",0,+E16+IF(K16="",0,+K16+IF(W16="",0,+W16+IF(AC16="",0,+AC16)+IF(AI16="",0,+AI16))))</f>
        <v>110</v>
      </c>
      <c r="AM16" s="21" t="s">
        <v>88</v>
      </c>
      <c r="AN16" s="27">
        <f>IF(G16="",0,+G16+IF(M16="",0,+M16+IF(Y16="",0,+Y16+IF(AE16="",0,+AE16)+IF(AK16="",0,+AK16))))</f>
        <v>64</v>
      </c>
      <c r="AO16" s="30"/>
      <c r="AP16" s="14"/>
      <c r="AQ16" s="31"/>
      <c r="AR16" s="66">
        <f>AL16</f>
        <v>110</v>
      </c>
      <c r="AS16" s="66">
        <f>(AL16-AN16)*1000</f>
        <v>46000</v>
      </c>
      <c r="AT16" s="66"/>
      <c r="AU16" s="66"/>
      <c r="AV16" s="66"/>
      <c r="AW16" s="66"/>
      <c r="AX16" s="567">
        <f>IF('Ergebnisse Sa'!BS$119+'Ergebnisse Sa'!BU$119=0,"",IF(AW17="","",RANK(AW17,AW$11:AW$26,0)))</f>
        <v>1</v>
      </c>
    </row>
    <row r="17" spans="1:50" ht="16.5" customHeight="1">
      <c r="A17" s="529"/>
      <c r="B17" s="15">
        <f>P11</f>
        <v>11</v>
      </c>
      <c r="C17" s="16" t="s">
        <v>88</v>
      </c>
      <c r="D17" s="52">
        <f>N11</f>
        <v>9</v>
      </c>
      <c r="E17" s="54">
        <f>S11</f>
        <v>2</v>
      </c>
      <c r="F17" s="44" t="s">
        <v>88</v>
      </c>
      <c r="G17" s="46">
        <f>Q11</f>
        <v>0</v>
      </c>
      <c r="H17" s="15">
        <f>P14</f>
        <v>11</v>
      </c>
      <c r="I17" s="16" t="s">
        <v>88</v>
      </c>
      <c r="J17" s="52">
        <f>N14</f>
        <v>5</v>
      </c>
      <c r="K17" s="54">
        <f>S14</f>
        <v>2</v>
      </c>
      <c r="L17" s="44" t="s">
        <v>88</v>
      </c>
      <c r="M17" s="46">
        <f>Q14</f>
        <v>0</v>
      </c>
      <c r="N17" s="539"/>
      <c r="O17" s="540"/>
      <c r="P17" s="540"/>
      <c r="Q17" s="540"/>
      <c r="R17" s="540"/>
      <c r="S17" s="541"/>
      <c r="T17" s="15">
        <f>'Ergebnisse Sa'!$BC110</f>
        <v>11</v>
      </c>
      <c r="U17" s="16" t="s">
        <v>88</v>
      </c>
      <c r="V17" s="52">
        <f>'Ergebnisse Sa'!$BE110</f>
        <v>7</v>
      </c>
      <c r="W17" s="54">
        <f>'Ergebnisse Sa'!$BP110</f>
        <v>2</v>
      </c>
      <c r="X17" s="44" t="s">
        <v>88</v>
      </c>
      <c r="Y17" s="46">
        <f>'Ergebnisse Sa'!$BR110</f>
        <v>0</v>
      </c>
      <c r="Z17" s="15">
        <f>'Ergebnisse Sa'!$BC113</f>
        <v>11</v>
      </c>
      <c r="AA17" s="16" t="s">
        <v>88</v>
      </c>
      <c r="AB17" s="52">
        <f>'Ergebnisse Sa'!$BE113</f>
        <v>6</v>
      </c>
      <c r="AC17" s="54">
        <f>'Ergebnisse Sa'!$BP113</f>
        <v>2</v>
      </c>
      <c r="AD17" s="44" t="s">
        <v>88</v>
      </c>
      <c r="AE17" s="46">
        <f>'Ergebnisse Sa'!$BR113</f>
        <v>0</v>
      </c>
      <c r="AF17" s="15">
        <f>'Ergebnisse Sa'!$BC107</f>
        <v>11</v>
      </c>
      <c r="AG17" s="16" t="s">
        <v>88</v>
      </c>
      <c r="AH17" s="52">
        <f>'Ergebnisse Sa'!$BE107</f>
        <v>5</v>
      </c>
      <c r="AI17" s="54">
        <f>'Ergebnisse Sa'!$BP107</f>
        <v>2</v>
      </c>
      <c r="AJ17" s="44" t="s">
        <v>88</v>
      </c>
      <c r="AK17" s="46">
        <f>'Ergebnisse Sa'!$BR107</f>
        <v>0</v>
      </c>
      <c r="AL17" s="42">
        <f>E17+K17+W17+AC17+AI17</f>
        <v>10</v>
      </c>
      <c r="AM17" s="22" t="s">
        <v>88</v>
      </c>
      <c r="AN17" s="43">
        <f>G17+M17+Y17+AE17+AK17</f>
        <v>0</v>
      </c>
      <c r="AO17" s="48"/>
      <c r="AP17" s="49"/>
      <c r="AQ17" s="50"/>
      <c r="AR17" s="67"/>
      <c r="AS17" s="68"/>
      <c r="AT17" s="68">
        <f>AL17*100000</f>
        <v>1000000</v>
      </c>
      <c r="AU17" s="68">
        <f>(AL17-AN17)*1000000</f>
        <v>10000000</v>
      </c>
      <c r="AV17" s="69"/>
      <c r="AW17" s="68">
        <f>AV18+AU17+AT17+AS16+AR16</f>
        <v>111046110</v>
      </c>
      <c r="AX17" s="568"/>
    </row>
    <row r="18" spans="1:50" ht="16.5" customHeight="1" thickBot="1">
      <c r="A18" s="530"/>
      <c r="B18" s="18"/>
      <c r="C18" s="19"/>
      <c r="D18" s="97"/>
      <c r="E18" s="99">
        <f>S12</f>
        <v>2</v>
      </c>
      <c r="F18" s="45" t="s">
        <v>88</v>
      </c>
      <c r="G18" s="47">
        <f>Q12</f>
        <v>0</v>
      </c>
      <c r="H18" s="18"/>
      <c r="I18" s="19"/>
      <c r="J18" s="97"/>
      <c r="K18" s="99">
        <f>S15</f>
        <v>2</v>
      </c>
      <c r="L18" s="45" t="s">
        <v>88</v>
      </c>
      <c r="M18" s="47">
        <f>Q15</f>
        <v>0</v>
      </c>
      <c r="N18" s="542"/>
      <c r="O18" s="543"/>
      <c r="P18" s="543"/>
      <c r="Q18" s="543"/>
      <c r="R18" s="543"/>
      <c r="S18" s="544"/>
      <c r="T18" s="18"/>
      <c r="U18" s="19"/>
      <c r="V18" s="97"/>
      <c r="W18" s="99">
        <f>'Ergebnisse Sa'!$BS110</f>
        <v>2</v>
      </c>
      <c r="X18" s="45" t="s">
        <v>88</v>
      </c>
      <c r="Y18" s="47">
        <f>'Ergebnisse Sa'!$BU110</f>
        <v>0</v>
      </c>
      <c r="Z18" s="18"/>
      <c r="AA18" s="19"/>
      <c r="AB18" s="97"/>
      <c r="AC18" s="99">
        <f>'Ergebnisse Sa'!$BS113</f>
        <v>2</v>
      </c>
      <c r="AD18" s="45" t="s">
        <v>88</v>
      </c>
      <c r="AE18" s="47">
        <f>'Ergebnisse Sa'!$BU113</f>
        <v>0</v>
      </c>
      <c r="AF18" s="18"/>
      <c r="AG18" s="19"/>
      <c r="AH18" s="97"/>
      <c r="AI18" s="99">
        <f>'Ergebnisse Sa'!$BS107</f>
        <v>2</v>
      </c>
      <c r="AJ18" s="45" t="s">
        <v>88</v>
      </c>
      <c r="AK18" s="47">
        <f>'Ergebnisse Sa'!$BU107</f>
        <v>0</v>
      </c>
      <c r="AL18" s="578">
        <f>AL16-AN16</f>
        <v>46</v>
      </c>
      <c r="AM18" s="579"/>
      <c r="AN18" s="580"/>
      <c r="AO18" s="32">
        <f>E18+K18+W18+AC18+AI18</f>
        <v>10</v>
      </c>
      <c r="AP18" s="20" t="s">
        <v>88</v>
      </c>
      <c r="AQ18" s="33">
        <f>G18+M18+Y18+AE18+AK18</f>
        <v>0</v>
      </c>
      <c r="AR18" s="70"/>
      <c r="AS18" s="71"/>
      <c r="AT18" s="71"/>
      <c r="AU18" s="71"/>
      <c r="AV18" s="72">
        <f>AO18*10000000</f>
        <v>100000000</v>
      </c>
      <c r="AW18" s="71"/>
      <c r="AX18" s="569"/>
    </row>
    <row r="19" spans="1:50" ht="16.5" customHeight="1" thickTop="1">
      <c r="A19" s="528" t="str">
        <f>'Spielplan Sa'!S9</f>
        <v>TV Voerde</v>
      </c>
      <c r="B19" s="11">
        <f>V10</f>
        <v>7</v>
      </c>
      <c r="C19" s="9" t="s">
        <v>88</v>
      </c>
      <c r="D19" s="96">
        <f>T10</f>
        <v>11</v>
      </c>
      <c r="E19" s="98">
        <f>Y10</f>
        <v>15</v>
      </c>
      <c r="F19" s="9" t="s">
        <v>88</v>
      </c>
      <c r="G19" s="10">
        <f>W10</f>
        <v>22</v>
      </c>
      <c r="H19" s="11">
        <f>V13</f>
        <v>11</v>
      </c>
      <c r="I19" s="9" t="s">
        <v>88</v>
      </c>
      <c r="J19" s="96">
        <f>T13</f>
        <v>6</v>
      </c>
      <c r="K19" s="98">
        <f>Y13</f>
        <v>22</v>
      </c>
      <c r="L19" s="9" t="s">
        <v>88</v>
      </c>
      <c r="M19" s="10">
        <f>W13</f>
        <v>13</v>
      </c>
      <c r="N19" s="11">
        <f>V16</f>
        <v>9</v>
      </c>
      <c r="O19" s="9" t="s">
        <v>88</v>
      </c>
      <c r="P19" s="96">
        <f>T16</f>
        <v>11</v>
      </c>
      <c r="Q19" s="98">
        <f>Y16</f>
        <v>16</v>
      </c>
      <c r="R19" s="9" t="s">
        <v>88</v>
      </c>
      <c r="S19" s="10">
        <f>W16</f>
        <v>22</v>
      </c>
      <c r="T19" s="536"/>
      <c r="U19" s="537"/>
      <c r="V19" s="537"/>
      <c r="W19" s="537"/>
      <c r="X19" s="537"/>
      <c r="Y19" s="538"/>
      <c r="Z19" s="11">
        <f>'Ergebnisse Sa'!$AY119</f>
        <v>7</v>
      </c>
      <c r="AA19" s="9" t="s">
        <v>88</v>
      </c>
      <c r="AB19" s="96">
        <f>'Ergebnisse Sa'!$BA119</f>
        <v>11</v>
      </c>
      <c r="AC19" s="98">
        <f>Z19+Z20+Z21</f>
        <v>15</v>
      </c>
      <c r="AD19" s="9" t="s">
        <v>88</v>
      </c>
      <c r="AE19" s="10">
        <f>AB19+AB20+AB21</f>
        <v>22</v>
      </c>
      <c r="AF19" s="11">
        <f>'Ergebnisse Sa'!$AY115</f>
        <v>11</v>
      </c>
      <c r="AG19" s="9" t="s">
        <v>88</v>
      </c>
      <c r="AH19" s="96">
        <f>'Ergebnisse Sa'!$BA115</f>
        <v>3</v>
      </c>
      <c r="AI19" s="98">
        <f>AF19+AF20+AF21</f>
        <v>22</v>
      </c>
      <c r="AJ19" s="9" t="s">
        <v>88</v>
      </c>
      <c r="AK19" s="10">
        <f>AH19+AH20+AH21</f>
        <v>9</v>
      </c>
      <c r="AL19" s="12">
        <f>IF(E19="",0,+E19+IF(K19="",0,+K19+IF(Q19="",0,+Q19+IF(AC19="",0,+AC19)+IF(AI19="",0,+AI19))))</f>
        <v>90</v>
      </c>
      <c r="AM19" s="21" t="s">
        <v>88</v>
      </c>
      <c r="AN19" s="27">
        <f>IF(G19="",0,+G19+IF(M19="",0,+M19+IF(S19="",0,+S19+IF(AE19="",0,+AE19)+IF(AK19="",0,+AK19))))</f>
        <v>88</v>
      </c>
      <c r="AO19" s="30"/>
      <c r="AP19" s="14"/>
      <c r="AQ19" s="31"/>
      <c r="AR19" s="66">
        <f>AL19</f>
        <v>90</v>
      </c>
      <c r="AS19" s="66">
        <f>(AL19-AN19)*1000</f>
        <v>2000</v>
      </c>
      <c r="AT19" s="66"/>
      <c r="AU19" s="66"/>
      <c r="AV19" s="66"/>
      <c r="AW19" s="66"/>
      <c r="AX19" s="567">
        <f>IF('Ergebnisse Sa'!BS$119+'Ergebnisse Sa'!BU$119=0,"",IF(AW20="","",RANK(AW20,AW$11:AW$26,0)))</f>
        <v>4</v>
      </c>
    </row>
    <row r="20" spans="1:50" ht="16.5" customHeight="1">
      <c r="A20" s="529"/>
      <c r="B20" s="15">
        <f>V11</f>
        <v>8</v>
      </c>
      <c r="C20" s="16" t="s">
        <v>88</v>
      </c>
      <c r="D20" s="52">
        <f>T11</f>
        <v>11</v>
      </c>
      <c r="E20" s="54">
        <f>Y11</f>
        <v>0</v>
      </c>
      <c r="F20" s="44" t="s">
        <v>88</v>
      </c>
      <c r="G20" s="46">
        <f>W11</f>
        <v>2</v>
      </c>
      <c r="H20" s="15">
        <f>V14</f>
        <v>11</v>
      </c>
      <c r="I20" s="16" t="s">
        <v>88</v>
      </c>
      <c r="J20" s="52">
        <f>T14</f>
        <v>7</v>
      </c>
      <c r="K20" s="54">
        <f>Y14</f>
        <v>2</v>
      </c>
      <c r="L20" s="44" t="s">
        <v>88</v>
      </c>
      <c r="M20" s="46">
        <f>W14</f>
        <v>0</v>
      </c>
      <c r="N20" s="15">
        <f>V17</f>
        <v>7</v>
      </c>
      <c r="O20" s="16" t="s">
        <v>88</v>
      </c>
      <c r="P20" s="52">
        <f>T17</f>
        <v>11</v>
      </c>
      <c r="Q20" s="54">
        <f>Y17</f>
        <v>0</v>
      </c>
      <c r="R20" s="44" t="s">
        <v>88</v>
      </c>
      <c r="S20" s="46">
        <f>W17</f>
        <v>2</v>
      </c>
      <c r="T20" s="539"/>
      <c r="U20" s="540"/>
      <c r="V20" s="540"/>
      <c r="W20" s="540"/>
      <c r="X20" s="540"/>
      <c r="Y20" s="541"/>
      <c r="Z20" s="15">
        <f>'Ergebnisse Sa'!$BC119</f>
        <v>8</v>
      </c>
      <c r="AA20" s="16" t="s">
        <v>88</v>
      </c>
      <c r="AB20" s="52">
        <f>'Ergebnisse Sa'!$BE119</f>
        <v>11</v>
      </c>
      <c r="AC20" s="54">
        <f>'Ergebnisse Sa'!$BP119</f>
        <v>0</v>
      </c>
      <c r="AD20" s="44" t="s">
        <v>88</v>
      </c>
      <c r="AE20" s="46">
        <f>'Ergebnisse Sa'!$BR119</f>
        <v>2</v>
      </c>
      <c r="AF20" s="15">
        <f>'Ergebnisse Sa'!$BC115</f>
        <v>11</v>
      </c>
      <c r="AG20" s="16" t="s">
        <v>88</v>
      </c>
      <c r="AH20" s="52">
        <f>'Ergebnisse Sa'!$BE115</f>
        <v>6</v>
      </c>
      <c r="AI20" s="54">
        <f>'Ergebnisse Sa'!$BP115</f>
        <v>2</v>
      </c>
      <c r="AJ20" s="44" t="s">
        <v>88</v>
      </c>
      <c r="AK20" s="46">
        <f>'Ergebnisse Sa'!$BR115</f>
        <v>0</v>
      </c>
      <c r="AL20" s="42">
        <f>E20+K20+Q20+AC20+AI20</f>
        <v>4</v>
      </c>
      <c r="AM20" s="22" t="s">
        <v>88</v>
      </c>
      <c r="AN20" s="43">
        <f>G20+M20+S20+AE20+AK20</f>
        <v>6</v>
      </c>
      <c r="AO20" s="48"/>
      <c r="AP20" s="49"/>
      <c r="AQ20" s="50"/>
      <c r="AR20" s="67"/>
      <c r="AS20" s="68"/>
      <c r="AT20" s="68">
        <f>AL20*100000</f>
        <v>400000</v>
      </c>
      <c r="AU20" s="68">
        <f>(AL20-AN20)*1000000</f>
        <v>-2000000</v>
      </c>
      <c r="AV20" s="69"/>
      <c r="AW20" s="68">
        <f>AV21+AU20+AT20+AS19+AR19</f>
        <v>38402090</v>
      </c>
      <c r="AX20" s="568"/>
    </row>
    <row r="21" spans="1:50" ht="16.5" customHeight="1" thickBot="1">
      <c r="A21" s="530"/>
      <c r="B21" s="18"/>
      <c r="C21" s="19"/>
      <c r="D21" s="97"/>
      <c r="E21" s="99">
        <f>Y12</f>
        <v>0</v>
      </c>
      <c r="F21" s="45" t="s">
        <v>88</v>
      </c>
      <c r="G21" s="47">
        <f>W12</f>
        <v>2</v>
      </c>
      <c r="H21" s="18"/>
      <c r="I21" s="19"/>
      <c r="J21" s="97"/>
      <c r="K21" s="99">
        <f>Y15</f>
        <v>2</v>
      </c>
      <c r="L21" s="45" t="s">
        <v>88</v>
      </c>
      <c r="M21" s="47">
        <f>W15</f>
        <v>0</v>
      </c>
      <c r="N21" s="18"/>
      <c r="O21" s="19"/>
      <c r="P21" s="97"/>
      <c r="Q21" s="99">
        <f>Y18</f>
        <v>0</v>
      </c>
      <c r="R21" s="45" t="s">
        <v>88</v>
      </c>
      <c r="S21" s="47">
        <f>W18</f>
        <v>2</v>
      </c>
      <c r="T21" s="542"/>
      <c r="U21" s="543"/>
      <c r="V21" s="543"/>
      <c r="W21" s="543"/>
      <c r="X21" s="543"/>
      <c r="Y21" s="544"/>
      <c r="Z21" s="18"/>
      <c r="AA21" s="19"/>
      <c r="AB21" s="97"/>
      <c r="AC21" s="99">
        <f>'Ergebnisse Sa'!$BS119</f>
        <v>0</v>
      </c>
      <c r="AD21" s="45" t="s">
        <v>88</v>
      </c>
      <c r="AE21" s="47">
        <f>'Ergebnisse Sa'!$BU119</f>
        <v>2</v>
      </c>
      <c r="AF21" s="18"/>
      <c r="AG21" s="19"/>
      <c r="AH21" s="97"/>
      <c r="AI21" s="99">
        <f>'Ergebnisse Sa'!$BS115</f>
        <v>2</v>
      </c>
      <c r="AJ21" s="45" t="s">
        <v>88</v>
      </c>
      <c r="AK21" s="47">
        <f>'Ergebnisse Sa'!$BU115</f>
        <v>0</v>
      </c>
      <c r="AL21" s="578">
        <f>AL19-AN19</f>
        <v>2</v>
      </c>
      <c r="AM21" s="579"/>
      <c r="AN21" s="580"/>
      <c r="AO21" s="32">
        <f>E21+K21+Q21+AC21+AI21</f>
        <v>4</v>
      </c>
      <c r="AP21" s="20" t="s">
        <v>88</v>
      </c>
      <c r="AQ21" s="33">
        <f>G21+M21+S21+AE21+AK21</f>
        <v>6</v>
      </c>
      <c r="AR21" s="70"/>
      <c r="AS21" s="71"/>
      <c r="AT21" s="71"/>
      <c r="AU21" s="71"/>
      <c r="AV21" s="72">
        <f>AO21*10000000</f>
        <v>40000000</v>
      </c>
      <c r="AW21" s="71"/>
      <c r="AX21" s="569"/>
    </row>
    <row r="22" spans="1:50" ht="16.5" customHeight="1" thickTop="1">
      <c r="A22" s="528" t="str">
        <f>'Spielplan Sa'!S10</f>
        <v>TV Segnitz</v>
      </c>
      <c r="B22" s="11">
        <f>AB10</f>
        <v>10</v>
      </c>
      <c r="C22" s="9" t="s">
        <v>88</v>
      </c>
      <c r="D22" s="96">
        <f>Z10</f>
        <v>12</v>
      </c>
      <c r="E22" s="98">
        <f>AE10</f>
        <v>18</v>
      </c>
      <c r="F22" s="9" t="s">
        <v>88</v>
      </c>
      <c r="G22" s="10">
        <f>AC10</f>
        <v>23</v>
      </c>
      <c r="H22" s="11">
        <f>AB13</f>
        <v>11</v>
      </c>
      <c r="I22" s="9" t="s">
        <v>88</v>
      </c>
      <c r="J22" s="96">
        <f>Z13</f>
        <v>8</v>
      </c>
      <c r="K22" s="98">
        <f>AE13</f>
        <v>22</v>
      </c>
      <c r="L22" s="9" t="s">
        <v>88</v>
      </c>
      <c r="M22" s="10">
        <f>AC13</f>
        <v>13</v>
      </c>
      <c r="N22" s="11">
        <f>AB16</f>
        <v>8</v>
      </c>
      <c r="O22" s="9" t="s">
        <v>88</v>
      </c>
      <c r="P22" s="96">
        <f>Z16</f>
        <v>11</v>
      </c>
      <c r="Q22" s="98">
        <f>AE16</f>
        <v>14</v>
      </c>
      <c r="R22" s="9" t="s">
        <v>88</v>
      </c>
      <c r="S22" s="10">
        <f>AC16</f>
        <v>22</v>
      </c>
      <c r="T22" s="11">
        <f>AB19</f>
        <v>11</v>
      </c>
      <c r="U22" s="9" t="s">
        <v>88</v>
      </c>
      <c r="V22" s="96">
        <f>Z19</f>
        <v>7</v>
      </c>
      <c r="W22" s="98">
        <f>AE19</f>
        <v>22</v>
      </c>
      <c r="X22" s="9" t="s">
        <v>88</v>
      </c>
      <c r="Y22" s="10">
        <f>AC19</f>
        <v>15</v>
      </c>
      <c r="Z22" s="536"/>
      <c r="AA22" s="537"/>
      <c r="AB22" s="537"/>
      <c r="AC22" s="537"/>
      <c r="AD22" s="537"/>
      <c r="AE22" s="538"/>
      <c r="AF22" s="11">
        <f>'Ergebnisse Sa'!$AY117</f>
        <v>11</v>
      </c>
      <c r="AG22" s="9" t="s">
        <v>88</v>
      </c>
      <c r="AH22" s="96">
        <f>'Ergebnisse Sa'!$BA117</f>
        <v>3</v>
      </c>
      <c r="AI22" s="98">
        <f>AF22+AF23+AF24</f>
        <v>22</v>
      </c>
      <c r="AJ22" s="9" t="s">
        <v>88</v>
      </c>
      <c r="AK22" s="10">
        <f>AH22+AH23+AH24</f>
        <v>9</v>
      </c>
      <c r="AL22" s="12">
        <f>IF(E22="",0,+E22+IF(K22="",0,+K22+IF(Q22="",0,+Q22+IF(W22="",0,+W22)+IF(AI22="",0,+AI22))))</f>
        <v>98</v>
      </c>
      <c r="AM22" s="21" t="s">
        <v>88</v>
      </c>
      <c r="AN22" s="27">
        <f>IF(G22="",0,+G22+IF(M22="",0,+M22+IF(S22="",0,+S22+IF(Y22="",0,+Y22)+IF(AK22="",0,+AK22))))</f>
        <v>82</v>
      </c>
      <c r="AO22" s="30"/>
      <c r="AP22" s="14"/>
      <c r="AQ22" s="31"/>
      <c r="AR22" s="66">
        <f>AL22</f>
        <v>98</v>
      </c>
      <c r="AS22" s="66">
        <f>(AL22-AN22)*1000</f>
        <v>16000</v>
      </c>
      <c r="AT22" s="66"/>
      <c r="AU22" s="66"/>
      <c r="AV22" s="66"/>
      <c r="AW22" s="66"/>
      <c r="AX22" s="567">
        <f>IF('Ergebnisse Sa'!BS$119+'Ergebnisse Sa'!BU$119=0,"",IF(AW23="","",RANK(AW23,AW$11:AW$26,0)))</f>
        <v>3</v>
      </c>
    </row>
    <row r="23" spans="1:50" ht="16.5" customHeight="1">
      <c r="A23" s="529"/>
      <c r="B23" s="15">
        <f>AB11</f>
        <v>8</v>
      </c>
      <c r="C23" s="16" t="s">
        <v>88</v>
      </c>
      <c r="D23" s="52">
        <f>Z11</f>
        <v>11</v>
      </c>
      <c r="E23" s="54">
        <f>AE11</f>
        <v>0</v>
      </c>
      <c r="F23" s="44" t="s">
        <v>88</v>
      </c>
      <c r="G23" s="46">
        <f>AC11</f>
        <v>2</v>
      </c>
      <c r="H23" s="15">
        <f>AB14</f>
        <v>11</v>
      </c>
      <c r="I23" s="16" t="s">
        <v>88</v>
      </c>
      <c r="J23" s="52">
        <f>Z14</f>
        <v>5</v>
      </c>
      <c r="K23" s="54">
        <f>AE14</f>
        <v>2</v>
      </c>
      <c r="L23" s="44" t="s">
        <v>88</v>
      </c>
      <c r="M23" s="46">
        <f>AC14</f>
        <v>0</v>
      </c>
      <c r="N23" s="15">
        <f>AB17</f>
        <v>6</v>
      </c>
      <c r="O23" s="16" t="s">
        <v>88</v>
      </c>
      <c r="P23" s="52">
        <f>Z17</f>
        <v>11</v>
      </c>
      <c r="Q23" s="54">
        <f>AE17</f>
        <v>0</v>
      </c>
      <c r="R23" s="44" t="s">
        <v>88</v>
      </c>
      <c r="S23" s="46">
        <f>AC17</f>
        <v>2</v>
      </c>
      <c r="T23" s="15">
        <f>AB20</f>
        <v>11</v>
      </c>
      <c r="U23" s="16" t="s">
        <v>88</v>
      </c>
      <c r="V23" s="52">
        <f>Z20</f>
        <v>8</v>
      </c>
      <c r="W23" s="54">
        <f>AE20</f>
        <v>2</v>
      </c>
      <c r="X23" s="44" t="s">
        <v>88</v>
      </c>
      <c r="Y23" s="46">
        <f>AC20</f>
        <v>0</v>
      </c>
      <c r="Z23" s="539"/>
      <c r="AA23" s="540"/>
      <c r="AB23" s="540"/>
      <c r="AC23" s="540"/>
      <c r="AD23" s="540"/>
      <c r="AE23" s="541"/>
      <c r="AF23" s="15">
        <f>'Ergebnisse Sa'!$BC117</f>
        <v>11</v>
      </c>
      <c r="AG23" s="16" t="s">
        <v>88</v>
      </c>
      <c r="AH23" s="52">
        <f>'Ergebnisse Sa'!$BE117</f>
        <v>6</v>
      </c>
      <c r="AI23" s="54">
        <f>'Ergebnisse Sa'!$BP117</f>
        <v>2</v>
      </c>
      <c r="AJ23" s="44" t="s">
        <v>88</v>
      </c>
      <c r="AK23" s="46">
        <f>'Ergebnisse Sa'!$BR117</f>
        <v>0</v>
      </c>
      <c r="AL23" s="42">
        <f>E23+K23+Q23+W23+AI23</f>
        <v>6</v>
      </c>
      <c r="AM23" s="22" t="s">
        <v>88</v>
      </c>
      <c r="AN23" s="43">
        <f>G23+M23+S23+Y23+AK23</f>
        <v>4</v>
      </c>
      <c r="AO23" s="48"/>
      <c r="AP23" s="49"/>
      <c r="AQ23" s="50"/>
      <c r="AR23" s="67"/>
      <c r="AS23" s="68"/>
      <c r="AT23" s="68">
        <f>AL23*100000</f>
        <v>600000</v>
      </c>
      <c r="AU23" s="68">
        <f>(AL23-AN23)*1000000</f>
        <v>2000000</v>
      </c>
      <c r="AV23" s="69"/>
      <c r="AW23" s="68">
        <f>AV24+AU23+AT23+AS22+AR22</f>
        <v>62616098</v>
      </c>
      <c r="AX23" s="568"/>
    </row>
    <row r="24" spans="1:50" ht="16.5" customHeight="1" thickBot="1">
      <c r="A24" s="530"/>
      <c r="B24" s="18"/>
      <c r="C24" s="19"/>
      <c r="D24" s="97"/>
      <c r="E24" s="99">
        <f>AE12</f>
        <v>0</v>
      </c>
      <c r="F24" s="45" t="s">
        <v>88</v>
      </c>
      <c r="G24" s="47">
        <f>AC12</f>
        <v>2</v>
      </c>
      <c r="H24" s="18"/>
      <c r="I24" s="19"/>
      <c r="J24" s="97"/>
      <c r="K24" s="99">
        <f>AE15</f>
        <v>2</v>
      </c>
      <c r="L24" s="45" t="s">
        <v>88</v>
      </c>
      <c r="M24" s="47">
        <f>AC15</f>
        <v>0</v>
      </c>
      <c r="N24" s="18"/>
      <c r="O24" s="19"/>
      <c r="P24" s="97"/>
      <c r="Q24" s="99">
        <f>AE18</f>
        <v>0</v>
      </c>
      <c r="R24" s="45" t="s">
        <v>88</v>
      </c>
      <c r="S24" s="47">
        <f>AC18</f>
        <v>2</v>
      </c>
      <c r="T24" s="18"/>
      <c r="U24" s="19"/>
      <c r="V24" s="97"/>
      <c r="W24" s="99">
        <f>AE21</f>
        <v>2</v>
      </c>
      <c r="X24" s="45" t="s">
        <v>88</v>
      </c>
      <c r="Y24" s="47">
        <f>AC21</f>
        <v>0</v>
      </c>
      <c r="Z24" s="542"/>
      <c r="AA24" s="543"/>
      <c r="AB24" s="543"/>
      <c r="AC24" s="543"/>
      <c r="AD24" s="543"/>
      <c r="AE24" s="544"/>
      <c r="AF24" s="18"/>
      <c r="AG24" s="19"/>
      <c r="AH24" s="97"/>
      <c r="AI24" s="99">
        <f>'Ergebnisse Sa'!$BS117</f>
        <v>2</v>
      </c>
      <c r="AJ24" s="45" t="s">
        <v>88</v>
      </c>
      <c r="AK24" s="47">
        <f>'Ergebnisse Sa'!$BU117</f>
        <v>0</v>
      </c>
      <c r="AL24" s="578">
        <f>AL22-AN22</f>
        <v>16</v>
      </c>
      <c r="AM24" s="579"/>
      <c r="AN24" s="580"/>
      <c r="AO24" s="34">
        <f>E24+K24+Q24+W24+AI24</f>
        <v>6</v>
      </c>
      <c r="AP24" s="35" t="s">
        <v>88</v>
      </c>
      <c r="AQ24" s="36">
        <f>G24+M24+S24+Y24+AK24</f>
        <v>4</v>
      </c>
      <c r="AR24" s="70"/>
      <c r="AS24" s="71"/>
      <c r="AT24" s="71"/>
      <c r="AU24" s="71"/>
      <c r="AV24" s="72">
        <f>AO24*10000000</f>
        <v>60000000</v>
      </c>
      <c r="AW24" s="71"/>
      <c r="AX24" s="569"/>
    </row>
    <row r="25" spans="1:50" ht="16.5" customHeight="1" thickTop="1">
      <c r="A25" s="528" t="str">
        <f>'Spielplan Sa'!S11</f>
        <v>SG Bademeusel</v>
      </c>
      <c r="B25" s="11">
        <f>AH10</f>
        <v>9</v>
      </c>
      <c r="C25" s="9" t="s">
        <v>88</v>
      </c>
      <c r="D25" s="96">
        <f>AF10</f>
        <v>11</v>
      </c>
      <c r="E25" s="98">
        <f>AK10</f>
        <v>14</v>
      </c>
      <c r="F25" s="9" t="s">
        <v>88</v>
      </c>
      <c r="G25" s="10">
        <f>AI10</f>
        <v>22</v>
      </c>
      <c r="H25" s="11">
        <f>AH13</f>
        <v>5</v>
      </c>
      <c r="I25" s="9" t="s">
        <v>88</v>
      </c>
      <c r="J25" s="96">
        <f>AF13</f>
        <v>11</v>
      </c>
      <c r="K25" s="98">
        <f>AK13</f>
        <v>11</v>
      </c>
      <c r="L25" s="9" t="s">
        <v>88</v>
      </c>
      <c r="M25" s="10">
        <f>AI13</f>
        <v>22</v>
      </c>
      <c r="N25" s="11">
        <f>AH16</f>
        <v>5</v>
      </c>
      <c r="O25" s="9" t="s">
        <v>88</v>
      </c>
      <c r="P25" s="96">
        <f>AF16</f>
        <v>11</v>
      </c>
      <c r="Q25" s="98">
        <f>AK16</f>
        <v>10</v>
      </c>
      <c r="R25" s="9" t="s">
        <v>88</v>
      </c>
      <c r="S25" s="10">
        <f>AI16</f>
        <v>22</v>
      </c>
      <c r="T25" s="11">
        <f>AH19</f>
        <v>3</v>
      </c>
      <c r="U25" s="9" t="s">
        <v>88</v>
      </c>
      <c r="V25" s="96">
        <f>AF19</f>
        <v>11</v>
      </c>
      <c r="W25" s="98">
        <f>AK19</f>
        <v>9</v>
      </c>
      <c r="X25" s="9" t="s">
        <v>88</v>
      </c>
      <c r="Y25" s="10">
        <f>AI19</f>
        <v>22</v>
      </c>
      <c r="Z25" s="11">
        <f>AH22</f>
        <v>3</v>
      </c>
      <c r="AA25" s="9" t="s">
        <v>88</v>
      </c>
      <c r="AB25" s="96">
        <f>AF22</f>
        <v>11</v>
      </c>
      <c r="AC25" s="98">
        <f>AK22</f>
        <v>9</v>
      </c>
      <c r="AD25" s="9" t="s">
        <v>88</v>
      </c>
      <c r="AE25" s="10">
        <f>AI22</f>
        <v>22</v>
      </c>
      <c r="AF25" s="536"/>
      <c r="AG25" s="537"/>
      <c r="AH25" s="537"/>
      <c r="AI25" s="537"/>
      <c r="AJ25" s="537"/>
      <c r="AK25" s="538"/>
      <c r="AL25" s="27">
        <f>IF(E25="",0,+E25+IF(K25="",0,+K25+IF(Q25="",0,+Q25+IF(W25="",0,+W25)+IF(AC25="",0,+AC25))))</f>
        <v>53</v>
      </c>
      <c r="AM25" s="21" t="s">
        <v>88</v>
      </c>
      <c r="AN25" s="27">
        <f>IF(G25="",0,+G25+IF(M25="",0,+M25+IF(S25="",0,+S25+IF(Y25="",0,+Y25)+IF(AE25="",0,+AE25))))</f>
        <v>110</v>
      </c>
      <c r="AO25" s="30"/>
      <c r="AP25" s="14"/>
      <c r="AQ25" s="93"/>
      <c r="AR25" s="66">
        <f>AL25</f>
        <v>53</v>
      </c>
      <c r="AS25" s="66">
        <f>(AL25-AN25)*1000</f>
        <v>-57000</v>
      </c>
      <c r="AT25" s="66"/>
      <c r="AU25" s="66"/>
      <c r="AV25" s="66"/>
      <c r="AW25" s="66"/>
      <c r="AX25" s="567">
        <f>IF('Ergebnisse Sa'!BS$119+'Ergebnisse Sa'!BU$119=0,"",IF(AW26="","",RANK(AW26,AW$11:AW$26,0)))</f>
        <v>6</v>
      </c>
    </row>
    <row r="26" spans="1:50" s="23" customFormat="1" ht="18" customHeight="1">
      <c r="A26" s="529"/>
      <c r="B26" s="15">
        <f>AH11</f>
        <v>5</v>
      </c>
      <c r="C26" s="16" t="s">
        <v>88</v>
      </c>
      <c r="D26" s="52">
        <f>AF11</f>
        <v>11</v>
      </c>
      <c r="E26" s="54">
        <f>AK11</f>
        <v>0</v>
      </c>
      <c r="F26" s="44" t="s">
        <v>88</v>
      </c>
      <c r="G26" s="46">
        <f>AI11</f>
        <v>2</v>
      </c>
      <c r="H26" s="15">
        <f>AH14</f>
        <v>6</v>
      </c>
      <c r="I26" s="16" t="s">
        <v>88</v>
      </c>
      <c r="J26" s="52">
        <f>AF14</f>
        <v>11</v>
      </c>
      <c r="K26" s="54">
        <f>AK14</f>
        <v>0</v>
      </c>
      <c r="L26" s="44" t="s">
        <v>88</v>
      </c>
      <c r="M26" s="46">
        <f>AI14</f>
        <v>2</v>
      </c>
      <c r="N26" s="15">
        <f>AH17</f>
        <v>5</v>
      </c>
      <c r="O26" s="16" t="s">
        <v>88</v>
      </c>
      <c r="P26" s="52">
        <f>AF17</f>
        <v>11</v>
      </c>
      <c r="Q26" s="54">
        <f>AK17</f>
        <v>0</v>
      </c>
      <c r="R26" s="44" t="s">
        <v>88</v>
      </c>
      <c r="S26" s="46">
        <f>AI17</f>
        <v>2</v>
      </c>
      <c r="T26" s="15">
        <f>AH20</f>
        <v>6</v>
      </c>
      <c r="U26" s="16" t="s">
        <v>88</v>
      </c>
      <c r="V26" s="52">
        <f>AF20</f>
        <v>11</v>
      </c>
      <c r="W26" s="54">
        <f>AK20</f>
        <v>0</v>
      </c>
      <c r="X26" s="44" t="s">
        <v>88</v>
      </c>
      <c r="Y26" s="46">
        <f>AI20</f>
        <v>2</v>
      </c>
      <c r="Z26" s="15">
        <f>AH23</f>
        <v>6</v>
      </c>
      <c r="AA26" s="16" t="s">
        <v>88</v>
      </c>
      <c r="AB26" s="52">
        <f>AF23</f>
        <v>11</v>
      </c>
      <c r="AC26" s="54">
        <f>AK23</f>
        <v>0</v>
      </c>
      <c r="AD26" s="44" t="s">
        <v>88</v>
      </c>
      <c r="AE26" s="46">
        <f>AI23</f>
        <v>2</v>
      </c>
      <c r="AF26" s="539"/>
      <c r="AG26" s="540"/>
      <c r="AH26" s="540"/>
      <c r="AI26" s="540"/>
      <c r="AJ26" s="540"/>
      <c r="AK26" s="541"/>
      <c r="AL26" s="43">
        <f>E26+K26+Q26+W26+AC26</f>
        <v>0</v>
      </c>
      <c r="AM26" s="22" t="s">
        <v>88</v>
      </c>
      <c r="AN26" s="43">
        <f>G26+M26+S26+Y26+AE26</f>
        <v>10</v>
      </c>
      <c r="AO26" s="48"/>
      <c r="AP26" s="49"/>
      <c r="AQ26" s="94"/>
      <c r="AR26" s="67"/>
      <c r="AS26" s="68"/>
      <c r="AT26" s="68">
        <f>AL26*100000</f>
        <v>0</v>
      </c>
      <c r="AU26" s="68">
        <f>(AL26-AN26)*1000000</f>
        <v>-10000000</v>
      </c>
      <c r="AV26" s="69"/>
      <c r="AW26" s="68">
        <f>AV27+AU26+AT26+AS25+AR25</f>
        <v>-10056947</v>
      </c>
      <c r="AX26" s="568"/>
    </row>
    <row r="27" spans="1:50" s="23" customFormat="1" ht="18" customHeight="1" thickBot="1">
      <c r="A27" s="530"/>
      <c r="B27" s="18"/>
      <c r="C27" s="19"/>
      <c r="D27" s="97"/>
      <c r="E27" s="99">
        <f>AK12</f>
        <v>0</v>
      </c>
      <c r="F27" s="45" t="s">
        <v>88</v>
      </c>
      <c r="G27" s="47">
        <f>AI12</f>
        <v>2</v>
      </c>
      <c r="H27" s="18"/>
      <c r="I27" s="19"/>
      <c r="J27" s="97"/>
      <c r="K27" s="99">
        <f>AK15</f>
        <v>0</v>
      </c>
      <c r="L27" s="45" t="s">
        <v>88</v>
      </c>
      <c r="M27" s="47">
        <f>AI15</f>
        <v>2</v>
      </c>
      <c r="N27" s="18"/>
      <c r="O27" s="19"/>
      <c r="P27" s="97"/>
      <c r="Q27" s="99">
        <f>AK18</f>
        <v>0</v>
      </c>
      <c r="R27" s="45" t="s">
        <v>88</v>
      </c>
      <c r="S27" s="47">
        <f>AI18</f>
        <v>2</v>
      </c>
      <c r="T27" s="18"/>
      <c r="U27" s="19"/>
      <c r="V27" s="97"/>
      <c r="W27" s="99">
        <f>AK21</f>
        <v>0</v>
      </c>
      <c r="X27" s="45" t="s">
        <v>88</v>
      </c>
      <c r="Y27" s="47">
        <f>AI21</f>
        <v>2</v>
      </c>
      <c r="Z27" s="18"/>
      <c r="AA27" s="19"/>
      <c r="AB27" s="97"/>
      <c r="AC27" s="99">
        <f>AK24</f>
        <v>0</v>
      </c>
      <c r="AD27" s="45" t="s">
        <v>88</v>
      </c>
      <c r="AE27" s="47">
        <f>AI24</f>
        <v>2</v>
      </c>
      <c r="AF27" s="542"/>
      <c r="AG27" s="543"/>
      <c r="AH27" s="543"/>
      <c r="AI27" s="543"/>
      <c r="AJ27" s="543"/>
      <c r="AK27" s="544"/>
      <c r="AL27" s="578">
        <f>AL25-AN25</f>
        <v>-57</v>
      </c>
      <c r="AM27" s="579"/>
      <c r="AN27" s="580"/>
      <c r="AO27" s="32">
        <f>E27+K27+Q27+W27+AC27</f>
        <v>0</v>
      </c>
      <c r="AP27" s="20" t="s">
        <v>88</v>
      </c>
      <c r="AQ27" s="95">
        <f>G27+M27+S27+Y27+AE27</f>
        <v>10</v>
      </c>
      <c r="AR27" s="70"/>
      <c r="AS27" s="71"/>
      <c r="AT27" s="71"/>
      <c r="AU27" s="71"/>
      <c r="AV27" s="72">
        <f>AO27*10000000</f>
        <v>0</v>
      </c>
      <c r="AW27" s="71"/>
      <c r="AX27" s="569"/>
    </row>
    <row r="28" spans="1:50" s="23" customFormat="1" ht="18" hidden="1" customHeight="1" thickTop="1">
      <c r="A28" s="511"/>
      <c r="B28" s="38"/>
      <c r="C28" s="38"/>
      <c r="D28" s="38"/>
      <c r="E28" s="78"/>
      <c r="F28" s="79"/>
      <c r="G28" s="78"/>
      <c r="H28" s="38"/>
      <c r="I28" s="38"/>
      <c r="J28" s="38"/>
      <c r="K28" s="78"/>
      <c r="L28" s="79"/>
      <c r="M28" s="78"/>
      <c r="N28" s="38"/>
      <c r="O28" s="38"/>
      <c r="P28" s="38"/>
      <c r="Q28" s="78"/>
      <c r="R28" s="79"/>
      <c r="S28" s="78"/>
      <c r="T28" s="38"/>
      <c r="U28" s="38"/>
      <c r="V28" s="38"/>
      <c r="W28" s="78"/>
      <c r="X28" s="79"/>
      <c r="Y28" s="78"/>
      <c r="Z28" s="38"/>
      <c r="AA28" s="38"/>
      <c r="AB28" s="38"/>
      <c r="AC28" s="78"/>
      <c r="AD28" s="79"/>
      <c r="AE28" s="78"/>
      <c r="AF28" s="508"/>
      <c r="AG28" s="508"/>
      <c r="AH28" s="508"/>
      <c r="AI28" s="508"/>
      <c r="AJ28" s="508"/>
      <c r="AK28" s="508"/>
      <c r="AL28" s="56">
        <f>AL10+AL13+AL16+AL19+AL22+AL25</f>
        <v>525</v>
      </c>
      <c r="AM28" s="469" t="s">
        <v>88</v>
      </c>
      <c r="AN28" s="56">
        <f>AN10+AN13+AN16+AN19+AN22+AN25</f>
        <v>525</v>
      </c>
      <c r="AO28" s="73"/>
      <c r="AP28" s="55"/>
      <c r="AQ28" s="73"/>
      <c r="AR28" s="74"/>
      <c r="AS28" s="75"/>
      <c r="AT28" s="75"/>
      <c r="AU28" s="75"/>
      <c r="AV28" s="76"/>
      <c r="AW28" s="75"/>
      <c r="AX28" s="77"/>
    </row>
    <row r="29" spans="1:50" s="23" customFormat="1" ht="18" hidden="1" customHeight="1">
      <c r="A29" s="511"/>
      <c r="B29" s="38"/>
      <c r="C29" s="38"/>
      <c r="D29" s="38"/>
      <c r="E29" s="78"/>
      <c r="F29" s="79"/>
      <c r="G29" s="78"/>
      <c r="H29" s="38"/>
      <c r="I29" s="38"/>
      <c r="J29" s="38"/>
      <c r="K29" s="78"/>
      <c r="L29" s="79"/>
      <c r="M29" s="78"/>
      <c r="N29" s="38"/>
      <c r="O29" s="38"/>
      <c r="P29" s="38"/>
      <c r="Q29" s="78"/>
      <c r="R29" s="79"/>
      <c r="S29" s="78"/>
      <c r="T29" s="38"/>
      <c r="U29" s="38"/>
      <c r="V29" s="38"/>
      <c r="W29" s="78"/>
      <c r="X29" s="79"/>
      <c r="Y29" s="78"/>
      <c r="Z29" s="38"/>
      <c r="AA29" s="38"/>
      <c r="AB29" s="38"/>
      <c r="AC29" s="78"/>
      <c r="AD29" s="79"/>
      <c r="AE29" s="78"/>
      <c r="AF29" s="508"/>
      <c r="AG29" s="508"/>
      <c r="AH29" s="508"/>
      <c r="AI29" s="508"/>
      <c r="AJ29" s="508"/>
      <c r="AK29" s="508"/>
      <c r="AL29" s="56">
        <f>AL11+AL14+AL17+AL20+AL23+AL26</f>
        <v>30</v>
      </c>
      <c r="AM29" s="469" t="s">
        <v>88</v>
      </c>
      <c r="AN29" s="56">
        <f>AN11+AN14+AN17+AN20+AN23+AN26</f>
        <v>30</v>
      </c>
      <c r="AO29" s="73"/>
      <c r="AP29" s="55"/>
      <c r="AQ29" s="73"/>
      <c r="AR29" s="74"/>
      <c r="AS29" s="75"/>
      <c r="AT29" s="75"/>
      <c r="AU29" s="75"/>
      <c r="AV29" s="76"/>
      <c r="AW29" s="75"/>
      <c r="AX29" s="77">
        <f>SUM(AX10:AX27)</f>
        <v>21</v>
      </c>
    </row>
    <row r="30" spans="1:50" s="23" customFormat="1" ht="18" hidden="1" customHeight="1">
      <c r="A30" s="511"/>
      <c r="B30" s="38"/>
      <c r="C30" s="38"/>
      <c r="D30" s="38"/>
      <c r="E30" s="78"/>
      <c r="F30" s="79"/>
      <c r="G30" s="78"/>
      <c r="H30" s="38"/>
      <c r="I30" s="38"/>
      <c r="J30" s="38"/>
      <c r="K30" s="78"/>
      <c r="L30" s="79"/>
      <c r="M30" s="78"/>
      <c r="N30" s="38"/>
      <c r="O30" s="38"/>
      <c r="P30" s="38"/>
      <c r="Q30" s="78"/>
      <c r="R30" s="79"/>
      <c r="S30" s="78"/>
      <c r="T30" s="38"/>
      <c r="U30" s="38"/>
      <c r="V30" s="38"/>
      <c r="W30" s="78"/>
      <c r="X30" s="79"/>
      <c r="Y30" s="78"/>
      <c r="Z30" s="38"/>
      <c r="AA30" s="38"/>
      <c r="AB30" s="38"/>
      <c r="AC30" s="78"/>
      <c r="AD30" s="79"/>
      <c r="AE30" s="78"/>
      <c r="AF30" s="508"/>
      <c r="AG30" s="508"/>
      <c r="AH30" s="508"/>
      <c r="AI30" s="508"/>
      <c r="AJ30" s="508"/>
      <c r="AK30" s="508"/>
      <c r="AL30" s="56">
        <f>AL12+AL15+AL18+AL21+AL24+AL27</f>
        <v>0</v>
      </c>
      <c r="AM30" s="469" t="s">
        <v>88</v>
      </c>
      <c r="AN30" s="56">
        <f>AN12+AN15+AN18+AN21+AN24+AN27</f>
        <v>0</v>
      </c>
      <c r="AO30" s="73"/>
      <c r="AP30" s="55"/>
      <c r="AQ30" s="73"/>
      <c r="AR30" s="74"/>
      <c r="AS30" s="75"/>
      <c r="AT30" s="75"/>
      <c r="AU30" s="75"/>
      <c r="AV30" s="76"/>
      <c r="AW30" s="75"/>
    </row>
    <row r="31" spans="1:50" s="23" customFormat="1" ht="18" customHeight="1" thickTop="1">
      <c r="A31" s="511"/>
      <c r="B31" s="38"/>
      <c r="C31" s="38"/>
      <c r="D31" s="38"/>
      <c r="E31" s="78"/>
      <c r="F31" s="79"/>
      <c r="G31" s="78"/>
      <c r="H31" s="38"/>
      <c r="I31" s="38"/>
      <c r="J31" s="38"/>
      <c r="K31" s="78"/>
      <c r="L31" s="79"/>
      <c r="M31" s="78"/>
      <c r="N31" s="38"/>
      <c r="O31" s="38"/>
      <c r="P31" s="38"/>
      <c r="Q31" s="78"/>
      <c r="R31" s="79"/>
      <c r="S31" s="78"/>
      <c r="T31" s="38"/>
      <c r="U31" s="38"/>
      <c r="V31" s="38"/>
      <c r="W31" s="78"/>
      <c r="X31" s="79"/>
      <c r="Y31" s="78"/>
      <c r="Z31" s="38"/>
      <c r="AA31" s="38"/>
      <c r="AB31" s="38"/>
      <c r="AC31" s="78"/>
      <c r="AD31" s="79"/>
      <c r="AE31" s="78"/>
      <c r="AF31" s="38"/>
      <c r="AG31" s="38"/>
      <c r="AH31" s="38"/>
      <c r="AI31" s="78"/>
      <c r="AJ31" s="79"/>
      <c r="AK31" s="78"/>
      <c r="AL31" s="56"/>
      <c r="AM31" s="469"/>
      <c r="AN31" s="56"/>
      <c r="AO31" s="73"/>
      <c r="AP31" s="55"/>
      <c r="AQ31" s="73"/>
      <c r="AR31" s="74"/>
      <c r="AS31" s="75"/>
      <c r="AT31" s="75"/>
      <c r="AU31" s="75"/>
      <c r="AV31" s="76"/>
      <c r="AW31" s="75"/>
      <c r="AX31" s="77"/>
    </row>
    <row r="32" spans="1:50" s="6" customFormat="1" ht="23.25">
      <c r="B32" s="61"/>
      <c r="C32" s="61"/>
      <c r="D32" s="61"/>
      <c r="E32" s="61"/>
      <c r="F32" s="61"/>
      <c r="G32" s="586" t="s">
        <v>120</v>
      </c>
      <c r="H32" s="586"/>
      <c r="I32" s="586"/>
      <c r="J32" s="586"/>
      <c r="K32" s="586"/>
      <c r="L32" s="586"/>
      <c r="M32" s="586"/>
      <c r="N32" s="586"/>
      <c r="O32" s="586"/>
      <c r="P32" s="586"/>
      <c r="Q32" s="586"/>
      <c r="R32" s="586"/>
      <c r="S32" s="586"/>
      <c r="T32" s="586"/>
      <c r="U32" s="586"/>
      <c r="V32" s="586"/>
      <c r="W32" s="586"/>
      <c r="X32" s="586"/>
      <c r="Y32" s="586"/>
      <c r="Z32" s="586"/>
      <c r="AA32" s="586"/>
      <c r="AB32" s="586"/>
      <c r="AC32" s="586"/>
      <c r="AD32" s="61"/>
      <c r="AE32" s="61"/>
      <c r="AF32" s="61"/>
      <c r="AG32" s="61"/>
      <c r="AH32" s="61"/>
      <c r="AI32" s="61"/>
      <c r="AJ32" s="61"/>
      <c r="AK32" s="61"/>
      <c r="AL32" s="61"/>
      <c r="AM32" s="61"/>
      <c r="AN32" s="61"/>
      <c r="AO32" s="61"/>
      <c r="AP32" s="61"/>
      <c r="AQ32" s="61"/>
      <c r="AR32" s="61"/>
      <c r="AS32" s="61"/>
      <c r="AT32" s="61"/>
      <c r="AU32" s="61"/>
      <c r="AV32" s="61"/>
    </row>
    <row r="33" spans="7:50" ht="6" customHeight="1"/>
    <row r="34" spans="7:50" ht="20.25">
      <c r="R34" s="53"/>
      <c r="Z34" s="585" t="s">
        <v>85</v>
      </c>
      <c r="AA34" s="585"/>
      <c r="AB34" s="585"/>
      <c r="AC34" s="41"/>
      <c r="AD34" s="41"/>
      <c r="AE34" s="41"/>
      <c r="AF34" s="41"/>
      <c r="AG34" s="41"/>
      <c r="AH34" s="41"/>
      <c r="AI34" s="41"/>
      <c r="AJ34" s="509"/>
      <c r="AK34" s="509"/>
    </row>
    <row r="35" spans="7:50" ht="20.25">
      <c r="G35" s="1" t="s">
        <v>112</v>
      </c>
      <c r="H35" s="584" t="str">
        <f>IF(AX$10=1,A$10,IF(AX$13=1,A$13,IF(AX$16=1,A$16,IF(AX$19=1,A$19,IF(AX$22=1,A$22,IF(AX$25=1,A$25,""))))))</f>
        <v>SV Kubschütz</v>
      </c>
      <c r="I35" s="584"/>
      <c r="J35" s="584"/>
      <c r="K35" s="584"/>
      <c r="L35" s="584"/>
      <c r="M35" s="584"/>
      <c r="N35" s="584"/>
      <c r="O35" s="584"/>
      <c r="P35" s="584"/>
      <c r="Q35" s="584"/>
      <c r="R35" s="584"/>
      <c r="S35" s="584"/>
      <c r="Z35" s="470">
        <f>IF($AX$10=1,AO$12,IF($AX$13=1,AO$15,IF($AX$16=1,AO$18,IF($AX$19=1,AO$21,IF($AX$22=1,AO$24,IF($AX$25=1,AO$27,""))))))</f>
        <v>10</v>
      </c>
      <c r="AA35" s="509" t="s">
        <v>88</v>
      </c>
      <c r="AB35" s="470">
        <f>IF($AX$10=1,AQ$12,IF($AX$13=1,AQ$15,IF($AX$16=1,AQ$18,IF($AX$19=1,AQ$21,IF($AX$22=1,AQ$24,IF($AX$25=1,AQ$27,""))))))</f>
        <v>0</v>
      </c>
      <c r="AC35" s="41"/>
      <c r="AD35" s="41"/>
      <c r="AE35" s="41"/>
      <c r="AF35" s="41"/>
      <c r="AG35" s="41"/>
      <c r="AH35" s="41"/>
      <c r="AI35" s="41"/>
      <c r="AJ35" s="509"/>
      <c r="AK35" s="509"/>
    </row>
    <row r="36" spans="7:50" ht="20.25">
      <c r="G36" s="1" t="s">
        <v>113</v>
      </c>
      <c r="H36" s="584" t="str">
        <f>IF(AX$10=2,A$10,IF(AX$13=2,A$13,IF(AX$16=2,A$16,IF(AX$19=2,A$19,IF(AX$22=2,A$22,IF(AX$25=2,A$25,""))))))</f>
        <v>TV Waibstadt</v>
      </c>
      <c r="I36" s="584"/>
      <c r="J36" s="584"/>
      <c r="K36" s="584"/>
      <c r="L36" s="584"/>
      <c r="M36" s="584"/>
      <c r="N36" s="584"/>
      <c r="O36" s="584"/>
      <c r="P36" s="584"/>
      <c r="Q36" s="584"/>
      <c r="R36" s="584"/>
      <c r="S36" s="584"/>
      <c r="Z36" s="470">
        <f>IF($AX$10=2,AO$12,IF($AX$13=2,AO$15,IF($AX$16=2,AO$18,IF($AX$19=2,AO$21,IF($AX$22=2,AO$24,IF($AX$25=2,AO$27,""))))))</f>
        <v>8</v>
      </c>
      <c r="AA36" s="509" t="s">
        <v>88</v>
      </c>
      <c r="AB36" s="470">
        <f>IF($AX$10=2,AQ$12,IF($AX$13=2,AQ$15,IF($AX$16=2,AQ$18,IF($AX$19=2,AQ$21,IF($AX$22=2,AQ$24,IF($AX$25=2,AQ$27,""))))))</f>
        <v>2</v>
      </c>
      <c r="AC36" s="41"/>
      <c r="AD36" s="41"/>
      <c r="AE36" s="41"/>
      <c r="AF36" s="41"/>
      <c r="AG36" s="41"/>
      <c r="AH36" s="41"/>
      <c r="AI36" s="41"/>
      <c r="AJ36" s="509"/>
      <c r="AK36" s="509"/>
    </row>
    <row r="37" spans="7:50" ht="20.25">
      <c r="G37" s="1" t="s">
        <v>114</v>
      </c>
      <c r="H37" s="584" t="str">
        <f>IF(AX$10=3,A$10,IF(AX$13=3,A$13,IF(AX$16=3,A$16,IF(AX$19=3,A$19,IF(AX$22=3,A$22,IF(AX$25=3,A$25,""))))))</f>
        <v>TV Segnitz</v>
      </c>
      <c r="I37" s="584"/>
      <c r="J37" s="584"/>
      <c r="K37" s="584"/>
      <c r="L37" s="584"/>
      <c r="M37" s="584"/>
      <c r="N37" s="584"/>
      <c r="O37" s="584"/>
      <c r="P37" s="584"/>
      <c r="Q37" s="584"/>
      <c r="R37" s="584"/>
      <c r="S37" s="584"/>
      <c r="Z37" s="470">
        <f>IF($AX$10=3,AO$12,IF($AX$13=3,AO$15,IF($AX$16=3,AO$18,IF($AX$19=3,AO$21,IF($AX$22=3,AO$24,IF($AX$25=3,AO$27,""))))))</f>
        <v>6</v>
      </c>
      <c r="AA37" s="509" t="s">
        <v>88</v>
      </c>
      <c r="AB37" s="470">
        <f>IF($AX$10=3,AQ$12,IF($AX$13=3,AQ$15,IF($AX$16=3,AQ$18,IF($AX$19=3,AQ$21,IF($AX$22=3,AQ$24,IF($AX$25=3,AQ$27,""))))))</f>
        <v>4</v>
      </c>
      <c r="AC37" s="41"/>
      <c r="AD37" s="41"/>
      <c r="AE37" s="41"/>
      <c r="AF37" s="41"/>
      <c r="AG37" s="41"/>
      <c r="AH37" s="41"/>
      <c r="AI37" s="41"/>
      <c r="AJ37" s="509"/>
      <c r="AK37" s="509"/>
    </row>
    <row r="38" spans="7:50" ht="20.25">
      <c r="G38" s="1" t="s">
        <v>115</v>
      </c>
      <c r="H38" s="584" t="str">
        <f>IF(AX$10=4,A$10,IF(AX$13=4,A$13,IF(AX$16=4,A$16,IF(AX$19=4,A$19,IF(AX$22=4,A$22,IF(AX$25=4,A$25,""))))))</f>
        <v>TV Voerde</v>
      </c>
      <c r="I38" s="584"/>
      <c r="J38" s="584"/>
      <c r="K38" s="584"/>
      <c r="L38" s="584"/>
      <c r="M38" s="584"/>
      <c r="N38" s="584"/>
      <c r="O38" s="584"/>
      <c r="P38" s="584"/>
      <c r="Q38" s="584"/>
      <c r="R38" s="584"/>
      <c r="S38" s="584"/>
      <c r="Z38" s="470">
        <f>IF($AX$10=4,AO$12,IF($AX$13=4,AO$15,IF($AX$16=4,AO$18,IF($AX$19=4,AO$21,IF($AX$22=4,AO$24,IF($AX$25=4,AO$27,""))))))</f>
        <v>4</v>
      </c>
      <c r="AA38" s="509" t="s">
        <v>88</v>
      </c>
      <c r="AB38" s="470">
        <f>IF($AX$10=4,AQ$12,IF($AX$13=4,AQ$15,IF($AX$16=4,AQ$18,IF($AX$19=4,AQ$21,IF($AX$22=4,AQ$24,IF($AX$25=4,AQ$27,""))))))</f>
        <v>6</v>
      </c>
      <c r="AC38" s="509"/>
      <c r="AD38" s="509"/>
      <c r="AE38" s="509"/>
      <c r="AF38" s="509"/>
      <c r="AG38" s="509"/>
      <c r="AH38" s="509"/>
      <c r="AI38" s="509"/>
      <c r="AJ38" s="509"/>
      <c r="AK38" s="509"/>
      <c r="AQ38" s="6"/>
      <c r="AR38" s="6"/>
      <c r="AS38" s="6"/>
      <c r="AT38" s="6"/>
      <c r="AU38" s="6"/>
      <c r="AV38" s="6"/>
      <c r="AW38" s="6"/>
      <c r="AX38" s="6"/>
    </row>
    <row r="39" spans="7:50" ht="20.25">
      <c r="G39" s="1" t="s">
        <v>116</v>
      </c>
      <c r="H39" s="584" t="str">
        <f>IF(AX$10=5,A$10,IF(AX$13=5,A$13,IF(AX$16=5,A$16,IF(AX$19=5,A$19,IF(AX$22=5,A$22,IF(AX$25=5,A$25,""))))))</f>
        <v>Großenasper SV</v>
      </c>
      <c r="I39" s="584"/>
      <c r="J39" s="584"/>
      <c r="K39" s="584"/>
      <c r="L39" s="584"/>
      <c r="M39" s="584"/>
      <c r="N39" s="584"/>
      <c r="O39" s="584"/>
      <c r="P39" s="584"/>
      <c r="Q39" s="584"/>
      <c r="R39" s="584"/>
      <c r="S39" s="584"/>
      <c r="Z39" s="470">
        <f>IF($AX$10=5,AO$12,IF($AX$13=5,AO$15,IF($AX$16=5,AO$18,IF($AX$19=5,AO$21,IF($AX$22=5,AO$24,IF($AX$25=5,AO$27,""))))))</f>
        <v>2</v>
      </c>
      <c r="AA39" s="509" t="s">
        <v>88</v>
      </c>
      <c r="AB39" s="470">
        <f>IF($AX$10=5,AQ$12,IF($AX$13=5,AQ$15,IF($AX$16=5,AQ$18,IF($AX$19=5,AQ$21,IF($AX$22=5,AQ$24,IF($AX$25=5,AQ$27,""))))))</f>
        <v>8</v>
      </c>
    </row>
    <row r="40" spans="7:50" ht="20.25">
      <c r="G40" s="1" t="s">
        <v>117</v>
      </c>
      <c r="H40" s="584" t="str">
        <f>IF(AX$10=6,A$10,IF(AX$13=6,A$13,IF(AX$16=6,A$16,IF(AX$19=6,A$19,IF(AX$22=6,A$22,IF(AX$25=6,A$25,""))))))</f>
        <v>SG Bademeusel</v>
      </c>
      <c r="I40" s="584"/>
      <c r="J40" s="584"/>
      <c r="K40" s="584"/>
      <c r="L40" s="584"/>
      <c r="M40" s="584"/>
      <c r="N40" s="584"/>
      <c r="O40" s="584"/>
      <c r="P40" s="584"/>
      <c r="Q40" s="584"/>
      <c r="R40" s="584"/>
      <c r="S40" s="584"/>
      <c r="Z40" s="470">
        <f>IF($AX$10=6,AO$12,IF($AX$13=6,AO$15,IF($AX$16=6,AO$18,IF($AX$19=6,AO$21,IF($AX$22=6,AO$24,IF($AX$25=6,AO$27,""))))))</f>
        <v>0</v>
      </c>
      <c r="AA40" s="509" t="s">
        <v>88</v>
      </c>
      <c r="AB40" s="470">
        <f>IF($AX$10=6,AQ$12,IF($AX$13=6,AQ$15,IF($AX$16=6,AQ$18,IF($AX$19=6,AQ$21,IF($AX$22=6,AQ$24,IF($AX$25=6,AQ$27,""))))))</f>
        <v>10</v>
      </c>
    </row>
  </sheetData>
  <mergeCells count="58">
    <mergeCell ref="AL27:AN27"/>
    <mergeCell ref="AL9:AN9"/>
    <mergeCell ref="AL12:AN12"/>
    <mergeCell ref="AL15:AN15"/>
    <mergeCell ref="AL18:AN18"/>
    <mergeCell ref="AL21:AN21"/>
    <mergeCell ref="AL24:AN24"/>
    <mergeCell ref="AX25:AX27"/>
    <mergeCell ref="AX10:AX12"/>
    <mergeCell ref="AX13:AX15"/>
    <mergeCell ref="AX16:AX18"/>
    <mergeCell ref="AX19:AX21"/>
    <mergeCell ref="AL7:AN7"/>
    <mergeCell ref="AX7:AX9"/>
    <mergeCell ref="AL8:AN8"/>
    <mergeCell ref="AO9:AQ9"/>
    <mergeCell ref="AX22:AX24"/>
    <mergeCell ref="C1:AN1"/>
    <mergeCell ref="C3:AN3"/>
    <mergeCell ref="AB4:AN4"/>
    <mergeCell ref="T5:AV5"/>
    <mergeCell ref="D4:N4"/>
    <mergeCell ref="T4:Z4"/>
    <mergeCell ref="A5:P5"/>
    <mergeCell ref="T6:Y6"/>
    <mergeCell ref="B7:G9"/>
    <mergeCell ref="H7:M9"/>
    <mergeCell ref="N7:S9"/>
    <mergeCell ref="T7:Y9"/>
    <mergeCell ref="H6:S6"/>
    <mergeCell ref="N16:S18"/>
    <mergeCell ref="A10:A12"/>
    <mergeCell ref="B10:D10"/>
    <mergeCell ref="E10:G10"/>
    <mergeCell ref="A16:A18"/>
    <mergeCell ref="Z7:AE9"/>
    <mergeCell ref="AF7:AK9"/>
    <mergeCell ref="A13:A15"/>
    <mergeCell ref="H13:M15"/>
    <mergeCell ref="A7:A9"/>
    <mergeCell ref="B11:D11"/>
    <mergeCell ref="E11:G11"/>
    <mergeCell ref="B12:D12"/>
    <mergeCell ref="E12:G12"/>
    <mergeCell ref="AF25:AK27"/>
    <mergeCell ref="A19:A21"/>
    <mergeCell ref="T19:Y21"/>
    <mergeCell ref="A22:A24"/>
    <mergeCell ref="Z22:AE24"/>
    <mergeCell ref="A25:A27"/>
    <mergeCell ref="G32:AC32"/>
    <mergeCell ref="Z34:AB34"/>
    <mergeCell ref="H38:S38"/>
    <mergeCell ref="H39:S39"/>
    <mergeCell ref="H40:S40"/>
    <mergeCell ref="H35:S35"/>
    <mergeCell ref="H36:S36"/>
    <mergeCell ref="H37:S37"/>
  </mergeCells>
  <phoneticPr fontId="0" type="noConversion"/>
  <pageMargins left="0.78740157480314965" right="0.78740157480314965" top="0.39370078740157483" bottom="0" header="0.51181102362204722" footer="0.51181102362204722"/>
  <pageSetup paperSize="9" scale="69" fitToHeight="0" orientation="landscape" r:id="rId1"/>
  <headerFooter alignWithMargins="0"/>
  <colBreaks count="1" manualBreakCount="1">
    <brk id="49" max="1048575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>
    <pageSetUpPr fitToPage="1"/>
  </sheetPr>
  <dimension ref="A1:AR182"/>
  <sheetViews>
    <sheetView workbookViewId="0">
      <selection activeCell="AL5" sqref="AL5"/>
    </sheetView>
  </sheetViews>
  <sheetFormatPr defaultColWidth="3.7109375" defaultRowHeight="12.75"/>
  <cols>
    <col min="1" max="3" width="3.7109375" style="57" customWidth="1"/>
    <col min="4" max="4" width="3.7109375" style="58" hidden="1" customWidth="1"/>
    <col min="5" max="20" width="3.7109375" style="57" customWidth="1"/>
    <col min="21" max="21" width="3.7109375" style="58" hidden="1" customWidth="1"/>
    <col min="22" max="35" width="3.7109375" style="57" customWidth="1"/>
    <col min="38" max="38" width="7.140625" bestFit="1" customWidth="1"/>
    <col min="39" max="40" width="3.7109375" hidden="1" customWidth="1"/>
  </cols>
  <sheetData>
    <row r="1" spans="1:44" ht="30" customHeight="1" thickTop="1">
      <c r="A1" s="255"/>
      <c r="B1" s="256"/>
      <c r="C1" s="256"/>
      <c r="D1" s="256"/>
      <c r="E1" s="256"/>
      <c r="F1" s="643" t="s">
        <v>96</v>
      </c>
      <c r="G1" s="643"/>
      <c r="H1" s="643"/>
      <c r="I1" s="643"/>
      <c r="J1" s="643"/>
      <c r="K1" s="643"/>
      <c r="L1" s="643"/>
      <c r="M1" s="643"/>
      <c r="N1" s="643"/>
      <c r="O1" s="643"/>
      <c r="P1" s="643"/>
      <c r="Q1" s="643"/>
      <c r="R1" s="643"/>
      <c r="S1" s="643"/>
      <c r="T1" s="643"/>
      <c r="U1" s="643"/>
      <c r="V1" s="643"/>
      <c r="W1" s="643"/>
      <c r="X1" s="643"/>
      <c r="Y1" s="643"/>
      <c r="Z1" s="643"/>
      <c r="AA1" s="643"/>
      <c r="AB1" s="643"/>
      <c r="AC1" s="643"/>
      <c r="AD1" s="643"/>
      <c r="AE1" s="256"/>
      <c r="AF1" s="256"/>
      <c r="AG1" s="256"/>
      <c r="AH1" s="256"/>
      <c r="AI1" s="257"/>
    </row>
    <row r="2" spans="1:44" ht="30" customHeight="1" thickBot="1">
      <c r="A2" s="258"/>
      <c r="B2" s="259"/>
      <c r="C2" s="259"/>
      <c r="D2" s="260"/>
      <c r="E2" s="259"/>
      <c r="F2" s="259"/>
      <c r="G2" s="259"/>
      <c r="H2" s="259"/>
      <c r="I2" s="259"/>
      <c r="J2" s="259"/>
      <c r="K2" s="259"/>
      <c r="L2" s="259"/>
      <c r="M2" s="259"/>
      <c r="N2" s="259"/>
      <c r="O2" s="259"/>
      <c r="P2" s="259"/>
      <c r="Q2" s="259"/>
      <c r="R2" s="259"/>
      <c r="S2" s="259"/>
      <c r="T2" s="259"/>
      <c r="U2" s="260"/>
      <c r="V2" s="259"/>
      <c r="W2" s="259"/>
      <c r="X2" s="259"/>
      <c r="Y2" s="259"/>
      <c r="Z2" s="259"/>
      <c r="AA2" s="259"/>
      <c r="AB2" s="259"/>
      <c r="AC2" s="259"/>
      <c r="AD2" s="259"/>
      <c r="AE2" s="259"/>
      <c r="AF2" s="259"/>
      <c r="AG2" s="259"/>
      <c r="AH2" s="259"/>
      <c r="AI2" s="261"/>
    </row>
    <row r="3" spans="1:44" ht="33.950000000000003" customHeight="1" thickTop="1" thickBot="1">
      <c r="A3" s="644" t="str">
        <f>'Spielplan Sa'!A1</f>
        <v>Deutsche Meisterschaft der männlichen Jugend U 16 im Feldfaustball 2015</v>
      </c>
      <c r="B3" s="645"/>
      <c r="C3" s="645"/>
      <c r="D3" s="645"/>
      <c r="E3" s="645"/>
      <c r="F3" s="645"/>
      <c r="G3" s="645"/>
      <c r="H3" s="645"/>
      <c r="I3" s="645"/>
      <c r="J3" s="645"/>
      <c r="K3" s="645"/>
      <c r="L3" s="645"/>
      <c r="M3" s="645"/>
      <c r="N3" s="645"/>
      <c r="O3" s="645"/>
      <c r="P3" s="645"/>
      <c r="Q3" s="645"/>
      <c r="R3" s="645"/>
      <c r="S3" s="645"/>
      <c r="T3" s="645"/>
      <c r="U3" s="645"/>
      <c r="V3" s="645"/>
      <c r="W3" s="645"/>
      <c r="X3" s="645"/>
      <c r="Y3" s="645"/>
      <c r="Z3" s="645"/>
      <c r="AA3" s="645"/>
      <c r="AB3" s="645"/>
      <c r="AC3" s="645"/>
      <c r="AD3" s="645"/>
      <c r="AE3" s="645"/>
      <c r="AF3" s="645"/>
      <c r="AG3" s="645"/>
      <c r="AH3" s="645"/>
      <c r="AI3" s="646"/>
      <c r="AM3" s="633"/>
      <c r="AN3" s="633"/>
      <c r="AO3" s="633"/>
      <c r="AP3" s="633"/>
      <c r="AQ3" s="633"/>
      <c r="AR3" s="51"/>
    </row>
    <row r="4" spans="1:44" ht="33.950000000000003" customHeight="1" thickTop="1" thickBot="1">
      <c r="A4" s="634" t="str">
        <f>'Spielplan Sa'!A3</f>
        <v>Großenaspe</v>
      </c>
      <c r="B4" s="635"/>
      <c r="C4" s="635"/>
      <c r="D4" s="635"/>
      <c r="E4" s="635"/>
      <c r="F4" s="635"/>
      <c r="G4" s="635"/>
      <c r="H4" s="635"/>
      <c r="I4" s="636"/>
      <c r="J4" s="637"/>
      <c r="K4" s="638"/>
      <c r="L4" s="638"/>
      <c r="M4" s="638"/>
      <c r="N4" s="262"/>
      <c r="O4" s="639"/>
      <c r="P4" s="639"/>
      <c r="Q4" s="640"/>
      <c r="R4" s="263"/>
      <c r="S4" s="641" t="s">
        <v>28</v>
      </c>
      <c r="T4" s="641"/>
      <c r="U4" s="641"/>
      <c r="V4" s="641"/>
      <c r="W4" s="641"/>
      <c r="X4" s="515"/>
      <c r="Y4" s="635" t="str">
        <f>'Spielplan Sa'!F3</f>
        <v>Großenasper SV</v>
      </c>
      <c r="Z4" s="635"/>
      <c r="AA4" s="635"/>
      <c r="AB4" s="635"/>
      <c r="AC4" s="635"/>
      <c r="AD4" s="635"/>
      <c r="AE4" s="635"/>
      <c r="AF4" s="635"/>
      <c r="AG4" s="635"/>
      <c r="AH4" s="635"/>
      <c r="AI4" s="642"/>
      <c r="AM4" s="633"/>
      <c r="AN4" s="633"/>
      <c r="AO4" s="633"/>
      <c r="AP4" s="633"/>
      <c r="AQ4" s="633"/>
      <c r="AR4" s="51"/>
    </row>
    <row r="5" spans="1:44" ht="30" customHeight="1" thickTop="1">
      <c r="A5" s="264" t="s">
        <v>121</v>
      </c>
      <c r="B5" s="265"/>
      <c r="C5" s="265"/>
      <c r="D5" s="266"/>
      <c r="E5" s="267"/>
      <c r="F5" s="662" t="str">
        <f>IF(VLOOKUP(AL5,PlanS,AM5,FALSE)="","",(VLOOKUP(AL5,PlanS,AM5,FALSE)))</f>
        <v>Quali-VF</v>
      </c>
      <c r="G5" s="663"/>
      <c r="H5" s="663"/>
      <c r="I5" s="663"/>
      <c r="J5" s="663"/>
      <c r="K5" s="663"/>
      <c r="L5" s="663"/>
      <c r="M5" s="663"/>
      <c r="N5" s="663"/>
      <c r="O5" s="663"/>
      <c r="P5" s="663"/>
      <c r="Q5" s="664"/>
      <c r="R5" s="268" t="s">
        <v>122</v>
      </c>
      <c r="S5" s="265"/>
      <c r="T5" s="265"/>
      <c r="U5" s="266"/>
      <c r="V5" s="267"/>
      <c r="W5" s="649">
        <f>IF(VLOOKUP(AL5,PlanS,AN5,FALSE)="","",(VLOOKUP(AL5,PlanS,AN5,FALSE)))</f>
        <v>42274</v>
      </c>
      <c r="X5" s="650"/>
      <c r="Y5" s="650"/>
      <c r="Z5" s="650"/>
      <c r="AA5" s="650"/>
      <c r="AB5" s="650"/>
      <c r="AC5" s="650"/>
      <c r="AD5" s="650"/>
      <c r="AE5" s="650"/>
      <c r="AF5" s="650"/>
      <c r="AG5" s="650"/>
      <c r="AH5" s="650"/>
      <c r="AI5" s="651"/>
      <c r="AL5" s="359">
        <v>61</v>
      </c>
      <c r="AM5" s="59">
        <v>4</v>
      </c>
      <c r="AN5" s="51">
        <v>2</v>
      </c>
      <c r="AO5" s="51"/>
      <c r="AP5" s="51"/>
      <c r="AQ5" s="51"/>
      <c r="AR5" s="51"/>
    </row>
    <row r="6" spans="1:44" ht="30" customHeight="1">
      <c r="A6" s="269" t="s">
        <v>123</v>
      </c>
      <c r="B6" s="141"/>
      <c r="C6" s="141"/>
      <c r="D6" s="270"/>
      <c r="E6" s="139"/>
      <c r="F6" s="652"/>
      <c r="G6" s="653"/>
      <c r="H6" s="653"/>
      <c r="I6" s="653"/>
      <c r="J6" s="653"/>
      <c r="K6" s="653"/>
      <c r="L6" s="653"/>
      <c r="M6" s="653"/>
      <c r="N6" s="653"/>
      <c r="O6" s="653"/>
      <c r="P6" s="653"/>
      <c r="Q6" s="654"/>
      <c r="R6" s="271" t="s">
        <v>124</v>
      </c>
      <c r="S6" s="141"/>
      <c r="T6" s="141"/>
      <c r="U6" s="270"/>
      <c r="V6" s="139"/>
      <c r="W6" s="655" t="s">
        <v>125</v>
      </c>
      <c r="X6" s="656"/>
      <c r="Y6" s="656"/>
      <c r="Z6" s="272" t="s">
        <v>126</v>
      </c>
      <c r="AA6" s="155"/>
      <c r="AB6" s="273"/>
      <c r="AC6" s="273"/>
      <c r="AD6" s="273"/>
      <c r="AE6" s="274"/>
      <c r="AF6" s="274"/>
      <c r="AG6" s="155"/>
      <c r="AH6" s="155"/>
      <c r="AI6" s="275"/>
      <c r="AL6" s="361">
        <f t="shared" ref="AL6:AL13" si="0">AL5</f>
        <v>61</v>
      </c>
      <c r="AM6" s="471"/>
      <c r="AN6" s="471"/>
      <c r="AO6" s="25"/>
      <c r="AP6" s="51"/>
      <c r="AQ6" s="51"/>
      <c r="AR6" s="51"/>
    </row>
    <row r="7" spans="1:44" ht="30" customHeight="1">
      <c r="A7" s="269" t="s">
        <v>77</v>
      </c>
      <c r="B7" s="141"/>
      <c r="C7" s="141"/>
      <c r="D7" s="270"/>
      <c r="E7" s="139"/>
      <c r="F7" s="657" t="str">
        <f t="shared" ref="F7:F12" si="1">IF(VLOOKUP(AL7,PlanS,AM7,FALSE)="","",(VLOOKUP(AL7,PlanS,AM7,FALSE)))</f>
        <v>männlich U16</v>
      </c>
      <c r="G7" s="658"/>
      <c r="H7" s="658"/>
      <c r="I7" s="658"/>
      <c r="J7" s="658"/>
      <c r="K7" s="658"/>
      <c r="L7" s="658"/>
      <c r="M7" s="658"/>
      <c r="N7" s="658"/>
      <c r="O7" s="658"/>
      <c r="P7" s="658"/>
      <c r="Q7" s="659"/>
      <c r="R7" s="271" t="s">
        <v>127</v>
      </c>
      <c r="S7" s="141"/>
      <c r="T7" s="141"/>
      <c r="U7" s="270"/>
      <c r="V7" s="139"/>
      <c r="W7" s="660">
        <f>IF(VLOOKUP(AL7,PlanS,AN7,FALSE)="","",(VLOOKUP(AL7,PlanS,AN7,FALSE)))</f>
        <v>16</v>
      </c>
      <c r="X7" s="661"/>
      <c r="Y7" s="276"/>
      <c r="Z7" s="276"/>
      <c r="AA7" s="276"/>
      <c r="AB7" s="276"/>
      <c r="AC7" s="276"/>
      <c r="AD7" s="276"/>
      <c r="AE7" s="276"/>
      <c r="AF7" s="277"/>
      <c r="AG7" s="277"/>
      <c r="AH7" s="277"/>
      <c r="AI7" s="278"/>
      <c r="AL7" s="361">
        <f t="shared" si="0"/>
        <v>61</v>
      </c>
      <c r="AM7" s="471">
        <v>3</v>
      </c>
      <c r="AN7" s="471">
        <v>5</v>
      </c>
      <c r="AO7" s="471"/>
      <c r="AP7" s="51"/>
      <c r="AQ7" s="51"/>
      <c r="AR7" s="51"/>
    </row>
    <row r="8" spans="1:44" ht="18" customHeight="1">
      <c r="A8" s="620" t="s">
        <v>128</v>
      </c>
      <c r="B8" s="621"/>
      <c r="C8" s="621"/>
      <c r="D8" s="621"/>
      <c r="E8" s="622"/>
      <c r="F8" s="610" t="str">
        <f t="shared" si="1"/>
        <v>1.Grp. D</v>
      </c>
      <c r="G8" s="523"/>
      <c r="H8" s="523"/>
      <c r="I8" s="523"/>
      <c r="J8" s="523"/>
      <c r="K8" s="523"/>
      <c r="L8" s="523"/>
      <c r="M8" s="523"/>
      <c r="N8" s="523"/>
      <c r="O8" s="523"/>
      <c r="P8" s="523"/>
      <c r="Q8" s="611"/>
      <c r="R8" s="626" t="s">
        <v>129</v>
      </c>
      <c r="S8" s="627"/>
      <c r="T8" s="627"/>
      <c r="U8" s="627"/>
      <c r="V8" s="628"/>
      <c r="W8" s="603">
        <f>IF(VLOOKUP(AL9,PlanS,AN9,FALSE)="","",(VLOOKUP(AL9,PlanS,AN9,FALSE)))</f>
        <v>61</v>
      </c>
      <c r="X8" s="604"/>
      <c r="Y8" s="362"/>
      <c r="Z8" s="362"/>
      <c r="AA8" s="362"/>
      <c r="AB8" s="362"/>
      <c r="AC8" s="362"/>
      <c r="AD8" s="362"/>
      <c r="AE8" s="362"/>
      <c r="AF8" s="279"/>
      <c r="AG8" s="279"/>
      <c r="AH8" s="279"/>
      <c r="AI8" s="280"/>
      <c r="AL8" s="361">
        <f t="shared" si="0"/>
        <v>61</v>
      </c>
      <c r="AM8" s="471">
        <v>16</v>
      </c>
      <c r="AN8" s="471"/>
      <c r="AO8" s="471"/>
      <c r="AP8" s="51"/>
      <c r="AQ8" s="51"/>
      <c r="AR8" s="51"/>
    </row>
    <row r="9" spans="1:44" ht="24" customHeight="1">
      <c r="A9" s="623"/>
      <c r="B9" s="624"/>
      <c r="C9" s="624"/>
      <c r="D9" s="624"/>
      <c r="E9" s="625"/>
      <c r="F9" s="612" t="str">
        <f t="shared" si="1"/>
        <v>SV Kubschütz</v>
      </c>
      <c r="G9" s="613"/>
      <c r="H9" s="613"/>
      <c r="I9" s="613"/>
      <c r="J9" s="613"/>
      <c r="K9" s="613"/>
      <c r="L9" s="613"/>
      <c r="M9" s="613"/>
      <c r="N9" s="613"/>
      <c r="O9" s="613"/>
      <c r="P9" s="613"/>
      <c r="Q9" s="614"/>
      <c r="R9" s="626"/>
      <c r="S9" s="627"/>
      <c r="T9" s="627"/>
      <c r="U9" s="627"/>
      <c r="V9" s="628"/>
      <c r="W9" s="665"/>
      <c r="X9" s="666"/>
      <c r="Y9" s="363"/>
      <c r="Z9" s="363"/>
      <c r="AA9" s="363"/>
      <c r="AB9" s="363"/>
      <c r="AC9" s="363"/>
      <c r="AD9" s="363"/>
      <c r="AE9" s="363"/>
      <c r="AF9" s="363"/>
      <c r="AG9" s="363"/>
      <c r="AH9" s="363"/>
      <c r="AI9" s="364"/>
      <c r="AL9" s="361">
        <f t="shared" si="0"/>
        <v>61</v>
      </c>
      <c r="AM9" s="471">
        <v>12</v>
      </c>
      <c r="AN9" s="471">
        <v>7</v>
      </c>
      <c r="AO9" s="471"/>
      <c r="AP9" s="51"/>
      <c r="AQ9" s="51"/>
      <c r="AR9" s="51"/>
    </row>
    <row r="10" spans="1:44" ht="18" customHeight="1">
      <c r="A10" s="620" t="s">
        <v>130</v>
      </c>
      <c r="B10" s="621"/>
      <c r="C10" s="621"/>
      <c r="D10" s="621"/>
      <c r="E10" s="622"/>
      <c r="F10" s="610" t="str">
        <f t="shared" si="1"/>
        <v>1.Grp. D</v>
      </c>
      <c r="G10" s="523"/>
      <c r="H10" s="523"/>
      <c r="I10" s="523"/>
      <c r="J10" s="523"/>
      <c r="K10" s="523"/>
      <c r="L10" s="523"/>
      <c r="M10" s="523"/>
      <c r="N10" s="523"/>
      <c r="O10" s="523"/>
      <c r="P10" s="523"/>
      <c r="Q10" s="611"/>
      <c r="R10" s="670" t="s">
        <v>79</v>
      </c>
      <c r="S10" s="671"/>
      <c r="T10" s="671"/>
      <c r="U10" s="671"/>
      <c r="V10" s="672"/>
      <c r="W10" s="603">
        <f>IF(VLOOKUP(AL11,PlanS,AN11,FALSE)="","",(VLOOKUP(AL11,PlanS,AN11,FALSE)))</f>
        <v>1</v>
      </c>
      <c r="X10" s="604"/>
      <c r="Y10" s="279"/>
      <c r="Z10" s="279"/>
      <c r="AA10" s="279"/>
      <c r="AB10" s="279"/>
      <c r="AC10" s="279"/>
      <c r="AD10" s="279"/>
      <c r="AE10" s="279"/>
      <c r="AF10" s="279"/>
      <c r="AG10" s="279"/>
      <c r="AH10" s="279"/>
      <c r="AI10" s="280"/>
      <c r="AL10" s="361">
        <f t="shared" si="0"/>
        <v>61</v>
      </c>
      <c r="AM10" s="119">
        <v>16</v>
      </c>
      <c r="AN10" s="471"/>
      <c r="AO10" s="471"/>
      <c r="AP10" s="51"/>
      <c r="AQ10" s="51"/>
      <c r="AR10" s="51"/>
    </row>
    <row r="11" spans="1:44" ht="24" customHeight="1" thickBot="1">
      <c r="A11" s="667"/>
      <c r="B11" s="668"/>
      <c r="C11" s="668"/>
      <c r="D11" s="668"/>
      <c r="E11" s="669"/>
      <c r="F11" s="607" t="str">
        <f t="shared" si="1"/>
        <v>SV Kubschütz</v>
      </c>
      <c r="G11" s="608"/>
      <c r="H11" s="608"/>
      <c r="I11" s="608"/>
      <c r="J11" s="608"/>
      <c r="K11" s="608"/>
      <c r="L11" s="608"/>
      <c r="M11" s="608"/>
      <c r="N11" s="608"/>
      <c r="O11" s="608"/>
      <c r="P11" s="608"/>
      <c r="Q11" s="609"/>
      <c r="R11" s="673"/>
      <c r="S11" s="674"/>
      <c r="T11" s="674"/>
      <c r="U11" s="674"/>
      <c r="V11" s="675"/>
      <c r="W11" s="605"/>
      <c r="X11" s="606"/>
      <c r="Y11" s="365"/>
      <c r="Z11" s="365"/>
      <c r="AA11" s="365"/>
      <c r="AB11" s="365"/>
      <c r="AC11" s="365"/>
      <c r="AD11" s="365"/>
      <c r="AE11" s="365"/>
      <c r="AF11" s="365"/>
      <c r="AG11" s="365"/>
      <c r="AH11" s="365"/>
      <c r="AI11" s="366"/>
      <c r="AL11" s="361">
        <f t="shared" si="0"/>
        <v>61</v>
      </c>
      <c r="AM11" s="119">
        <v>12</v>
      </c>
      <c r="AN11" s="119">
        <v>6</v>
      </c>
      <c r="AO11" s="471"/>
      <c r="AP11" s="51"/>
      <c r="AQ11" s="51"/>
      <c r="AR11" s="51"/>
    </row>
    <row r="12" spans="1:44" ht="24" customHeight="1" thickBot="1">
      <c r="A12" s="367" t="s">
        <v>131</v>
      </c>
      <c r="B12" s="368"/>
      <c r="C12" s="368"/>
      <c r="D12" s="281"/>
      <c r="E12" s="368"/>
      <c r="F12" s="647" t="str">
        <f t="shared" si="1"/>
        <v>2.Grp. A</v>
      </c>
      <c r="G12" s="647"/>
      <c r="H12" s="647"/>
      <c r="I12" s="647"/>
      <c r="J12" s="647"/>
      <c r="K12" s="647"/>
      <c r="L12" s="647"/>
      <c r="M12" s="647"/>
      <c r="N12" s="647"/>
      <c r="O12" s="648"/>
      <c r="P12" s="369" t="s">
        <v>132</v>
      </c>
      <c r="Q12" s="370" t="s">
        <v>133</v>
      </c>
      <c r="R12" s="371" t="s">
        <v>134</v>
      </c>
      <c r="S12" s="368"/>
      <c r="T12" s="368"/>
      <c r="U12" s="281"/>
      <c r="V12" s="368"/>
      <c r="W12" s="647" t="str">
        <f>IF(VLOOKUP(AL12,PlanS,AN12,FALSE)="","",(VLOOKUP(AL12,PlanS,AN12,FALSE)))</f>
        <v>3.Grp. B</v>
      </c>
      <c r="X12" s="647"/>
      <c r="Y12" s="647"/>
      <c r="Z12" s="647"/>
      <c r="AA12" s="647"/>
      <c r="AB12" s="647"/>
      <c r="AC12" s="647"/>
      <c r="AD12" s="647"/>
      <c r="AE12" s="647"/>
      <c r="AF12" s="647"/>
      <c r="AG12" s="648"/>
      <c r="AH12" s="369" t="s">
        <v>132</v>
      </c>
      <c r="AI12" s="372" t="s">
        <v>133</v>
      </c>
      <c r="AL12" s="361">
        <f t="shared" si="0"/>
        <v>61</v>
      </c>
      <c r="AM12" s="119">
        <v>13</v>
      </c>
      <c r="AN12" s="119">
        <v>15</v>
      </c>
      <c r="AO12" s="471"/>
      <c r="AP12" s="51"/>
      <c r="AQ12" s="51"/>
      <c r="AR12" s="51"/>
    </row>
    <row r="13" spans="1:44" ht="30" customHeight="1" thickBot="1">
      <c r="A13" s="629" t="str">
        <f>IF(VLOOKUP(AL13,PlanS,AM13,FALSE)="","",(VLOOKUP(AL13,PlanS,AM13,FALSE)))</f>
        <v>TV Wünschmichelbach</v>
      </c>
      <c r="B13" s="630"/>
      <c r="C13" s="630"/>
      <c r="D13" s="630"/>
      <c r="E13" s="630"/>
      <c r="F13" s="630"/>
      <c r="G13" s="630"/>
      <c r="H13" s="630"/>
      <c r="I13" s="630"/>
      <c r="J13" s="630"/>
      <c r="K13" s="630"/>
      <c r="L13" s="630"/>
      <c r="M13" s="630"/>
      <c r="N13" s="630"/>
      <c r="O13" s="631"/>
      <c r="P13" s="373"/>
      <c r="Q13" s="472"/>
      <c r="R13" s="632" t="str">
        <f>IF(VLOOKUP(AL13,PlanS,AN13,FALSE)="","",(VLOOKUP(AL13,PlanS,AN13,FALSE)))</f>
        <v>TV Haibach</v>
      </c>
      <c r="S13" s="630"/>
      <c r="T13" s="630"/>
      <c r="U13" s="630"/>
      <c r="V13" s="630"/>
      <c r="W13" s="630"/>
      <c r="X13" s="630"/>
      <c r="Y13" s="630"/>
      <c r="Z13" s="630"/>
      <c r="AA13" s="630"/>
      <c r="AB13" s="630"/>
      <c r="AC13" s="630"/>
      <c r="AD13" s="630"/>
      <c r="AE13" s="630"/>
      <c r="AF13" s="630"/>
      <c r="AG13" s="631"/>
      <c r="AH13" s="374"/>
      <c r="AI13" s="473"/>
      <c r="AL13" s="361">
        <f t="shared" si="0"/>
        <v>61</v>
      </c>
      <c r="AM13" s="471">
        <v>8</v>
      </c>
      <c r="AN13" s="471">
        <v>10</v>
      </c>
      <c r="AO13" s="471"/>
      <c r="AP13" s="51"/>
      <c r="AQ13" s="51"/>
      <c r="AR13" s="51"/>
    </row>
    <row r="14" spans="1:44" ht="18" customHeight="1" thickBot="1">
      <c r="A14" s="375" t="s">
        <v>135</v>
      </c>
      <c r="B14" s="376" t="s">
        <v>136</v>
      </c>
      <c r="C14" s="377" t="s">
        <v>137</v>
      </c>
      <c r="D14" s="282"/>
      <c r="E14" s="378" t="s">
        <v>138</v>
      </c>
      <c r="F14" s="474"/>
      <c r="G14" s="474"/>
      <c r="H14" s="474"/>
      <c r="I14" s="474"/>
      <c r="J14" s="474"/>
      <c r="K14" s="474"/>
      <c r="L14" s="474"/>
      <c r="M14" s="474"/>
      <c r="N14" s="474"/>
      <c r="O14" s="475"/>
      <c r="P14" s="476"/>
      <c r="Q14" s="477"/>
      <c r="R14" s="379" t="s">
        <v>135</v>
      </c>
      <c r="S14" s="376" t="s">
        <v>136</v>
      </c>
      <c r="T14" s="377" t="s">
        <v>137</v>
      </c>
      <c r="U14" s="282"/>
      <c r="V14" s="380" t="s">
        <v>138</v>
      </c>
      <c r="W14" s="478"/>
      <c r="X14" s="478"/>
      <c r="Y14" s="478"/>
      <c r="Z14" s="478"/>
      <c r="AA14" s="478"/>
      <c r="AB14" s="478"/>
      <c r="AC14" s="478"/>
      <c r="AD14" s="478"/>
      <c r="AE14" s="478"/>
      <c r="AF14" s="478"/>
      <c r="AG14" s="479"/>
      <c r="AH14" s="476"/>
      <c r="AI14" s="473"/>
      <c r="AN14" s="471"/>
      <c r="AO14" s="471"/>
      <c r="AP14" s="51"/>
      <c r="AQ14" s="51"/>
    </row>
    <row r="15" spans="1:44" s="60" customFormat="1" ht="18" hidden="1" customHeight="1">
      <c r="A15" s="381"/>
      <c r="B15" s="382"/>
      <c r="C15" s="383"/>
      <c r="D15" s="282"/>
      <c r="E15" s="283" t="e">
        <v>#N/A</v>
      </c>
      <c r="F15" s="480"/>
      <c r="G15" s="480"/>
      <c r="H15" s="480"/>
      <c r="I15" s="480"/>
      <c r="J15" s="480"/>
      <c r="K15" s="480"/>
      <c r="L15" s="480"/>
      <c r="M15" s="480"/>
      <c r="N15" s="480"/>
      <c r="O15" s="480"/>
      <c r="P15" s="480"/>
      <c r="Q15" s="481"/>
      <c r="R15" s="384"/>
      <c r="S15" s="382"/>
      <c r="T15" s="383"/>
      <c r="U15" s="282"/>
      <c r="V15" s="283" t="e">
        <v>#N/A</v>
      </c>
      <c r="W15" s="480"/>
      <c r="X15" s="480"/>
      <c r="Y15" s="480"/>
      <c r="Z15" s="480"/>
      <c r="AA15" s="480"/>
      <c r="AB15" s="480"/>
      <c r="AC15" s="480"/>
      <c r="AD15" s="480"/>
      <c r="AE15" s="480"/>
      <c r="AF15" s="480"/>
      <c r="AG15" s="480"/>
      <c r="AH15" s="480"/>
      <c r="AI15" s="482"/>
      <c r="AN15" s="51"/>
      <c r="AO15" s="51"/>
      <c r="AP15" s="51"/>
      <c r="AQ15" s="51"/>
    </row>
    <row r="16" spans="1:44" ht="24.95" customHeight="1">
      <c r="A16" s="284"/>
      <c r="B16" s="285"/>
      <c r="C16" s="286"/>
      <c r="D16" s="287"/>
      <c r="E16" s="597"/>
      <c r="F16" s="598"/>
      <c r="G16" s="598"/>
      <c r="H16" s="598"/>
      <c r="I16" s="598"/>
      <c r="J16" s="598"/>
      <c r="K16" s="598"/>
      <c r="L16" s="598"/>
      <c r="M16" s="598"/>
      <c r="N16" s="598"/>
      <c r="O16" s="599"/>
      <c r="P16" s="288"/>
      <c r="Q16" s="286"/>
      <c r="R16" s="289"/>
      <c r="S16" s="285"/>
      <c r="T16" s="286"/>
      <c r="U16" s="287"/>
      <c r="V16" s="597"/>
      <c r="W16" s="598"/>
      <c r="X16" s="598"/>
      <c r="Y16" s="598"/>
      <c r="Z16" s="598"/>
      <c r="AA16" s="598"/>
      <c r="AB16" s="598"/>
      <c r="AC16" s="598"/>
      <c r="AD16" s="598"/>
      <c r="AE16" s="598"/>
      <c r="AF16" s="598"/>
      <c r="AG16" s="599"/>
      <c r="AH16" s="290"/>
      <c r="AI16" s="291"/>
      <c r="AN16" s="51"/>
      <c r="AO16" s="51"/>
      <c r="AP16" s="51"/>
      <c r="AQ16" s="51"/>
    </row>
    <row r="17" spans="1:35" ht="24.95" customHeight="1">
      <c r="A17" s="292"/>
      <c r="B17" s="293"/>
      <c r="C17" s="294"/>
      <c r="D17" s="270"/>
      <c r="E17" s="589"/>
      <c r="F17" s="590"/>
      <c r="G17" s="590"/>
      <c r="H17" s="590"/>
      <c r="I17" s="590"/>
      <c r="J17" s="590"/>
      <c r="K17" s="590"/>
      <c r="L17" s="590"/>
      <c r="M17" s="590"/>
      <c r="N17" s="590"/>
      <c r="O17" s="591"/>
      <c r="P17" s="295"/>
      <c r="Q17" s="296"/>
      <c r="R17" s="297"/>
      <c r="S17" s="293"/>
      <c r="T17" s="294"/>
      <c r="U17" s="270"/>
      <c r="V17" s="589"/>
      <c r="W17" s="590"/>
      <c r="X17" s="590"/>
      <c r="Y17" s="590"/>
      <c r="Z17" s="590"/>
      <c r="AA17" s="590"/>
      <c r="AB17" s="590"/>
      <c r="AC17" s="590"/>
      <c r="AD17" s="590"/>
      <c r="AE17" s="590"/>
      <c r="AF17" s="590"/>
      <c r="AG17" s="591"/>
      <c r="AH17" s="295"/>
      <c r="AI17" s="298"/>
    </row>
    <row r="18" spans="1:35" ht="24.95" customHeight="1">
      <c r="A18" s="292"/>
      <c r="B18" s="293"/>
      <c r="C18" s="299"/>
      <c r="D18" s="270"/>
      <c r="E18" s="589"/>
      <c r="F18" s="590"/>
      <c r="G18" s="590"/>
      <c r="H18" s="590"/>
      <c r="I18" s="590"/>
      <c r="J18" s="590"/>
      <c r="K18" s="590"/>
      <c r="L18" s="590"/>
      <c r="M18" s="590"/>
      <c r="N18" s="590"/>
      <c r="O18" s="591"/>
      <c r="P18" s="300"/>
      <c r="Q18" s="296"/>
      <c r="R18" s="297"/>
      <c r="S18" s="293"/>
      <c r="T18" s="294"/>
      <c r="U18" s="270"/>
      <c r="V18" s="589"/>
      <c r="W18" s="590"/>
      <c r="X18" s="590"/>
      <c r="Y18" s="590"/>
      <c r="Z18" s="590"/>
      <c r="AA18" s="590"/>
      <c r="AB18" s="590"/>
      <c r="AC18" s="590"/>
      <c r="AD18" s="590"/>
      <c r="AE18" s="590"/>
      <c r="AF18" s="590"/>
      <c r="AG18" s="591"/>
      <c r="AH18" s="295"/>
      <c r="AI18" s="298"/>
    </row>
    <row r="19" spans="1:35" ht="24.95" customHeight="1">
      <c r="A19" s="292"/>
      <c r="B19" s="293"/>
      <c r="C19" s="301"/>
      <c r="D19" s="270"/>
      <c r="E19" s="589"/>
      <c r="F19" s="590"/>
      <c r="G19" s="590"/>
      <c r="H19" s="590"/>
      <c r="I19" s="590"/>
      <c r="J19" s="590"/>
      <c r="K19" s="590"/>
      <c r="L19" s="590"/>
      <c r="M19" s="590"/>
      <c r="N19" s="590"/>
      <c r="O19" s="591"/>
      <c r="P19" s="300"/>
      <c r="Q19" s="296"/>
      <c r="R19" s="297"/>
      <c r="S19" s="293"/>
      <c r="T19" s="294"/>
      <c r="U19" s="270"/>
      <c r="V19" s="589"/>
      <c r="W19" s="590"/>
      <c r="X19" s="590"/>
      <c r="Y19" s="590"/>
      <c r="Z19" s="590"/>
      <c r="AA19" s="590"/>
      <c r="AB19" s="590"/>
      <c r="AC19" s="590"/>
      <c r="AD19" s="590"/>
      <c r="AE19" s="590"/>
      <c r="AF19" s="590"/>
      <c r="AG19" s="591"/>
      <c r="AH19" s="295"/>
      <c r="AI19" s="298"/>
    </row>
    <row r="20" spans="1:35" ht="24.95" customHeight="1">
      <c r="A20" s="292"/>
      <c r="B20" s="293"/>
      <c r="C20" s="302"/>
      <c r="D20" s="270"/>
      <c r="E20" s="589"/>
      <c r="F20" s="590"/>
      <c r="G20" s="590"/>
      <c r="H20" s="590"/>
      <c r="I20" s="590"/>
      <c r="J20" s="590"/>
      <c r="K20" s="590"/>
      <c r="L20" s="590"/>
      <c r="M20" s="590"/>
      <c r="N20" s="590"/>
      <c r="O20" s="591"/>
      <c r="P20" s="303"/>
      <c r="Q20" s="296"/>
      <c r="R20" s="297"/>
      <c r="S20" s="293"/>
      <c r="T20" s="294"/>
      <c r="U20" s="270"/>
      <c r="V20" s="589"/>
      <c r="W20" s="590"/>
      <c r="X20" s="590"/>
      <c r="Y20" s="590"/>
      <c r="Z20" s="590"/>
      <c r="AA20" s="590"/>
      <c r="AB20" s="590"/>
      <c r="AC20" s="590"/>
      <c r="AD20" s="590"/>
      <c r="AE20" s="590"/>
      <c r="AF20" s="590"/>
      <c r="AG20" s="591"/>
      <c r="AH20" s="295"/>
      <c r="AI20" s="298"/>
    </row>
    <row r="21" spans="1:35" ht="24.95" customHeight="1">
      <c r="A21" s="292"/>
      <c r="B21" s="293"/>
      <c r="C21" s="301"/>
      <c r="D21" s="270"/>
      <c r="E21" s="589"/>
      <c r="F21" s="590"/>
      <c r="G21" s="590"/>
      <c r="H21" s="590"/>
      <c r="I21" s="590"/>
      <c r="J21" s="590"/>
      <c r="K21" s="590"/>
      <c r="L21" s="590"/>
      <c r="M21" s="590"/>
      <c r="N21" s="590"/>
      <c r="O21" s="591"/>
      <c r="P21" s="300"/>
      <c r="Q21" s="296"/>
      <c r="R21" s="297"/>
      <c r="S21" s="293"/>
      <c r="T21" s="294"/>
      <c r="U21" s="270"/>
      <c r="V21" s="589"/>
      <c r="W21" s="590"/>
      <c r="X21" s="590"/>
      <c r="Y21" s="590"/>
      <c r="Z21" s="590"/>
      <c r="AA21" s="590"/>
      <c r="AB21" s="590"/>
      <c r="AC21" s="590"/>
      <c r="AD21" s="590"/>
      <c r="AE21" s="590"/>
      <c r="AF21" s="590"/>
      <c r="AG21" s="591"/>
      <c r="AH21" s="295"/>
      <c r="AI21" s="298"/>
    </row>
    <row r="22" spans="1:35" ht="24.95" customHeight="1">
      <c r="A22" s="292"/>
      <c r="B22" s="293"/>
      <c r="C22" s="301"/>
      <c r="D22" s="270"/>
      <c r="E22" s="589"/>
      <c r="F22" s="590"/>
      <c r="G22" s="590"/>
      <c r="H22" s="590"/>
      <c r="I22" s="590"/>
      <c r="J22" s="590"/>
      <c r="K22" s="590"/>
      <c r="L22" s="590"/>
      <c r="M22" s="590"/>
      <c r="N22" s="590"/>
      <c r="O22" s="591"/>
      <c r="P22" s="300"/>
      <c r="Q22" s="296"/>
      <c r="R22" s="297"/>
      <c r="S22" s="293"/>
      <c r="T22" s="294"/>
      <c r="U22" s="270"/>
      <c r="V22" s="589"/>
      <c r="W22" s="590"/>
      <c r="X22" s="590"/>
      <c r="Y22" s="590"/>
      <c r="Z22" s="590"/>
      <c r="AA22" s="590"/>
      <c r="AB22" s="590"/>
      <c r="AC22" s="590"/>
      <c r="AD22" s="590"/>
      <c r="AE22" s="590"/>
      <c r="AF22" s="590"/>
      <c r="AG22" s="591"/>
      <c r="AH22" s="295"/>
      <c r="AI22" s="298"/>
    </row>
    <row r="23" spans="1:35" ht="24.95" customHeight="1">
      <c r="A23" s="292"/>
      <c r="B23" s="293"/>
      <c r="C23" s="301"/>
      <c r="D23" s="270"/>
      <c r="E23" s="589"/>
      <c r="F23" s="590"/>
      <c r="G23" s="590"/>
      <c r="H23" s="590"/>
      <c r="I23" s="590"/>
      <c r="J23" s="590"/>
      <c r="K23" s="590"/>
      <c r="L23" s="590"/>
      <c r="M23" s="590"/>
      <c r="N23" s="590"/>
      <c r="O23" s="591"/>
      <c r="P23" s="300"/>
      <c r="Q23" s="296"/>
      <c r="R23" s="297"/>
      <c r="S23" s="293"/>
      <c r="T23" s="294"/>
      <c r="U23" s="270"/>
      <c r="V23" s="589"/>
      <c r="W23" s="590"/>
      <c r="X23" s="590"/>
      <c r="Y23" s="590"/>
      <c r="Z23" s="590"/>
      <c r="AA23" s="590"/>
      <c r="AB23" s="590"/>
      <c r="AC23" s="590"/>
      <c r="AD23" s="590"/>
      <c r="AE23" s="590"/>
      <c r="AF23" s="590"/>
      <c r="AG23" s="591"/>
      <c r="AH23" s="295"/>
      <c r="AI23" s="298"/>
    </row>
    <row r="24" spans="1:35" ht="24.95" customHeight="1">
      <c r="A24" s="292"/>
      <c r="B24" s="293"/>
      <c r="C24" s="301"/>
      <c r="D24" s="270"/>
      <c r="E24" s="589"/>
      <c r="F24" s="590"/>
      <c r="G24" s="590"/>
      <c r="H24" s="590"/>
      <c r="I24" s="590"/>
      <c r="J24" s="590"/>
      <c r="K24" s="590"/>
      <c r="L24" s="590"/>
      <c r="M24" s="590"/>
      <c r="N24" s="590"/>
      <c r="O24" s="591"/>
      <c r="P24" s="304"/>
      <c r="Q24" s="305"/>
      <c r="R24" s="297"/>
      <c r="S24" s="293"/>
      <c r="T24" s="306"/>
      <c r="U24" s="270"/>
      <c r="V24" s="589"/>
      <c r="W24" s="590"/>
      <c r="X24" s="590"/>
      <c r="Y24" s="590"/>
      <c r="Z24" s="590"/>
      <c r="AA24" s="590"/>
      <c r="AB24" s="590"/>
      <c r="AC24" s="590"/>
      <c r="AD24" s="590"/>
      <c r="AE24" s="590"/>
      <c r="AF24" s="590"/>
      <c r="AG24" s="591"/>
      <c r="AH24" s="307"/>
      <c r="AI24" s="308"/>
    </row>
    <row r="25" spans="1:35" ht="24.95" customHeight="1" thickBot="1">
      <c r="A25" s="292"/>
      <c r="B25" s="293"/>
      <c r="C25" s="301"/>
      <c r="D25" s="270"/>
      <c r="E25" s="589"/>
      <c r="F25" s="590"/>
      <c r="G25" s="590"/>
      <c r="H25" s="590"/>
      <c r="I25" s="590"/>
      <c r="J25" s="590"/>
      <c r="K25" s="590"/>
      <c r="L25" s="590"/>
      <c r="M25" s="590"/>
      <c r="N25" s="590"/>
      <c r="O25" s="591"/>
      <c r="P25" s="385"/>
      <c r="Q25" s="386"/>
      <c r="R25" s="309"/>
      <c r="S25" s="310"/>
      <c r="T25" s="311"/>
      <c r="U25" s="270"/>
      <c r="V25" s="592"/>
      <c r="W25" s="593"/>
      <c r="X25" s="593"/>
      <c r="Y25" s="593"/>
      <c r="Z25" s="593"/>
      <c r="AA25" s="593"/>
      <c r="AB25" s="593"/>
      <c r="AC25" s="593"/>
      <c r="AD25" s="593"/>
      <c r="AE25" s="593"/>
      <c r="AF25" s="593"/>
      <c r="AG25" s="594"/>
      <c r="AH25" s="312"/>
      <c r="AI25" s="313"/>
    </row>
    <row r="26" spans="1:35" ht="24.95" customHeight="1">
      <c r="A26" s="387" t="s">
        <v>139</v>
      </c>
      <c r="B26" s="388"/>
      <c r="C26" s="483"/>
      <c r="D26" s="270"/>
      <c r="E26" s="597"/>
      <c r="F26" s="598"/>
      <c r="G26" s="598"/>
      <c r="H26" s="598"/>
      <c r="I26" s="598"/>
      <c r="J26" s="598"/>
      <c r="K26" s="598"/>
      <c r="L26" s="598"/>
      <c r="M26" s="598"/>
      <c r="N26" s="598"/>
      <c r="O26" s="599"/>
      <c r="P26" s="389"/>
      <c r="Q26" s="390"/>
      <c r="R26" s="391" t="s">
        <v>139</v>
      </c>
      <c r="S26" s="388"/>
      <c r="T26" s="483"/>
      <c r="U26" s="270"/>
      <c r="V26" s="597"/>
      <c r="W26" s="598"/>
      <c r="X26" s="598"/>
      <c r="Y26" s="598"/>
      <c r="Z26" s="598"/>
      <c r="AA26" s="598"/>
      <c r="AB26" s="598"/>
      <c r="AC26" s="598"/>
      <c r="AD26" s="598"/>
      <c r="AE26" s="598"/>
      <c r="AF26" s="598"/>
      <c r="AG26" s="599"/>
      <c r="AH26" s="389"/>
      <c r="AI26" s="392"/>
    </row>
    <row r="27" spans="1:35" ht="24.95" customHeight="1" thickBot="1">
      <c r="A27" s="393" t="s">
        <v>140</v>
      </c>
      <c r="B27" s="394"/>
      <c r="C27" s="484"/>
      <c r="D27" s="270"/>
      <c r="E27" s="600"/>
      <c r="F27" s="601"/>
      <c r="G27" s="601"/>
      <c r="H27" s="601"/>
      <c r="I27" s="601"/>
      <c r="J27" s="601"/>
      <c r="K27" s="601"/>
      <c r="L27" s="601"/>
      <c r="M27" s="601"/>
      <c r="N27" s="601"/>
      <c r="O27" s="602"/>
      <c r="P27" s="385"/>
      <c r="Q27" s="395"/>
      <c r="R27" s="396" t="s">
        <v>140</v>
      </c>
      <c r="S27" s="394"/>
      <c r="T27" s="485"/>
      <c r="U27" s="270"/>
      <c r="V27" s="600"/>
      <c r="W27" s="601"/>
      <c r="X27" s="601"/>
      <c r="Y27" s="601"/>
      <c r="Z27" s="601"/>
      <c r="AA27" s="601"/>
      <c r="AB27" s="601"/>
      <c r="AC27" s="601"/>
      <c r="AD27" s="601"/>
      <c r="AE27" s="601"/>
      <c r="AF27" s="601"/>
      <c r="AG27" s="602"/>
      <c r="AH27" s="385"/>
      <c r="AI27" s="397"/>
    </row>
    <row r="28" spans="1:35" ht="18" customHeight="1" thickBot="1">
      <c r="A28" s="398" t="s">
        <v>141</v>
      </c>
      <c r="B28" s="314"/>
      <c r="C28" s="399"/>
      <c r="D28" s="316"/>
      <c r="E28" s="399"/>
      <c r="F28" s="399"/>
      <c r="G28" s="317"/>
      <c r="H28" s="318"/>
      <c r="I28" s="400" t="s">
        <v>142</v>
      </c>
      <c r="J28" s="319"/>
      <c r="K28" s="319"/>
      <c r="L28" s="315" t="s">
        <v>95</v>
      </c>
      <c r="M28" s="317"/>
      <c r="N28" s="319"/>
      <c r="O28" s="319"/>
      <c r="P28" s="319"/>
      <c r="Q28" s="320"/>
      <c r="R28" s="321"/>
      <c r="S28" s="322"/>
      <c r="T28" s="322"/>
      <c r="U28" s="323"/>
      <c r="V28" s="401" t="s">
        <v>143</v>
      </c>
      <c r="W28" s="401"/>
      <c r="X28" s="401"/>
      <c r="Y28" s="401"/>
      <c r="Z28" s="401" t="s">
        <v>144</v>
      </c>
      <c r="AA28" s="401"/>
      <c r="AB28" s="322"/>
      <c r="AC28" s="401" t="s">
        <v>95</v>
      </c>
      <c r="AD28" s="401"/>
      <c r="AE28" s="401"/>
      <c r="AF28" s="401"/>
      <c r="AG28" s="401"/>
      <c r="AH28" s="324"/>
      <c r="AI28" s="325"/>
    </row>
    <row r="29" spans="1:35" ht="18" customHeight="1" thickBot="1">
      <c r="A29" s="691" t="s">
        <v>145</v>
      </c>
      <c r="B29" s="692"/>
      <c r="C29" s="692"/>
      <c r="D29" s="692"/>
      <c r="E29" s="692"/>
      <c r="F29" s="692"/>
      <c r="G29" s="692"/>
      <c r="H29" s="692"/>
      <c r="I29" s="692"/>
      <c r="J29" s="692"/>
      <c r="K29" s="692"/>
      <c r="L29" s="692"/>
      <c r="M29" s="692"/>
      <c r="N29" s="692"/>
      <c r="O29" s="692"/>
      <c r="P29" s="692"/>
      <c r="Q29" s="692"/>
      <c r="R29" s="692"/>
      <c r="S29" s="692"/>
      <c r="T29" s="692"/>
      <c r="U29" s="692"/>
      <c r="V29" s="692"/>
      <c r="W29" s="692"/>
      <c r="X29" s="692"/>
      <c r="Y29" s="692"/>
      <c r="Z29" s="692"/>
      <c r="AA29" s="692"/>
      <c r="AB29" s="692"/>
      <c r="AC29" s="692"/>
      <c r="AD29" s="692"/>
      <c r="AE29" s="692"/>
      <c r="AF29" s="692"/>
      <c r="AG29" s="692"/>
      <c r="AH29" s="692"/>
      <c r="AI29" s="693"/>
    </row>
    <row r="30" spans="1:35" ht="30" customHeight="1">
      <c r="A30" s="587" t="s">
        <v>112</v>
      </c>
      <c r="B30" s="588"/>
      <c r="C30" s="402" t="s">
        <v>144</v>
      </c>
      <c r="D30" s="326"/>
      <c r="E30" s="403"/>
      <c r="F30" s="327"/>
      <c r="G30" s="328"/>
      <c r="H30" s="328"/>
      <c r="I30" s="329"/>
      <c r="J30" s="330"/>
      <c r="K30" s="328"/>
      <c r="L30" s="328"/>
      <c r="M30" s="328"/>
      <c r="N30" s="329"/>
      <c r="O30" s="330"/>
      <c r="P30" s="328"/>
      <c r="Q30" s="328"/>
      <c r="R30" s="328"/>
      <c r="S30" s="329"/>
      <c r="T30" s="330"/>
      <c r="U30" s="404"/>
      <c r="V30" s="328"/>
      <c r="W30" s="328"/>
      <c r="X30" s="328"/>
      <c r="Y30" s="329"/>
      <c r="Z30" s="330"/>
      <c r="AA30" s="328"/>
      <c r="AB30" s="328"/>
      <c r="AC30" s="328"/>
      <c r="AD30" s="329"/>
      <c r="AE30" s="330"/>
      <c r="AF30" s="328"/>
      <c r="AG30" s="328"/>
      <c r="AH30" s="329"/>
      <c r="AI30" s="331"/>
    </row>
    <row r="31" spans="1:35" ht="30" customHeight="1" thickBot="1">
      <c r="A31" s="595" t="s">
        <v>106</v>
      </c>
      <c r="B31" s="596"/>
      <c r="C31" s="405" t="s">
        <v>95</v>
      </c>
      <c r="D31" s="332"/>
      <c r="E31" s="333"/>
      <c r="F31" s="334"/>
      <c r="G31" s="335"/>
      <c r="H31" s="335"/>
      <c r="I31" s="336"/>
      <c r="J31" s="337"/>
      <c r="K31" s="335"/>
      <c r="L31" s="335"/>
      <c r="M31" s="335"/>
      <c r="N31" s="336"/>
      <c r="O31" s="337"/>
      <c r="P31" s="335"/>
      <c r="Q31" s="335"/>
      <c r="R31" s="335"/>
      <c r="S31" s="336"/>
      <c r="T31" s="337"/>
      <c r="U31" s="406"/>
      <c r="V31" s="335"/>
      <c r="W31" s="335"/>
      <c r="X31" s="335"/>
      <c r="Y31" s="336"/>
      <c r="Z31" s="337"/>
      <c r="AA31" s="335"/>
      <c r="AB31" s="335"/>
      <c r="AC31" s="335"/>
      <c r="AD31" s="336"/>
      <c r="AE31" s="337"/>
      <c r="AF31" s="335"/>
      <c r="AG31" s="335"/>
      <c r="AH31" s="336"/>
      <c r="AI31" s="338"/>
    </row>
    <row r="32" spans="1:35" ht="30" customHeight="1">
      <c r="A32" s="587" t="s">
        <v>113</v>
      </c>
      <c r="B32" s="588"/>
      <c r="C32" s="402" t="s">
        <v>144</v>
      </c>
      <c r="D32" s="326"/>
      <c r="E32" s="339"/>
      <c r="F32" s="327"/>
      <c r="G32" s="328"/>
      <c r="H32" s="328"/>
      <c r="I32" s="329"/>
      <c r="J32" s="330"/>
      <c r="K32" s="328"/>
      <c r="L32" s="328"/>
      <c r="M32" s="328"/>
      <c r="N32" s="329"/>
      <c r="O32" s="330"/>
      <c r="P32" s="328"/>
      <c r="Q32" s="328"/>
      <c r="R32" s="328"/>
      <c r="S32" s="329"/>
      <c r="T32" s="330"/>
      <c r="U32" s="404"/>
      <c r="V32" s="328"/>
      <c r="W32" s="328"/>
      <c r="X32" s="328"/>
      <c r="Y32" s="329"/>
      <c r="Z32" s="330"/>
      <c r="AA32" s="328"/>
      <c r="AB32" s="328"/>
      <c r="AC32" s="328"/>
      <c r="AD32" s="329"/>
      <c r="AE32" s="330"/>
      <c r="AF32" s="328"/>
      <c r="AG32" s="328"/>
      <c r="AH32" s="329"/>
      <c r="AI32" s="331"/>
    </row>
    <row r="33" spans="1:35" ht="30" customHeight="1" thickBot="1">
      <c r="A33" s="595" t="s">
        <v>106</v>
      </c>
      <c r="B33" s="596"/>
      <c r="C33" s="405" t="s">
        <v>95</v>
      </c>
      <c r="D33" s="332"/>
      <c r="E33" s="407"/>
      <c r="F33" s="334"/>
      <c r="G33" s="335"/>
      <c r="H33" s="335"/>
      <c r="I33" s="336"/>
      <c r="J33" s="337"/>
      <c r="K33" s="335"/>
      <c r="L33" s="335"/>
      <c r="M33" s="335"/>
      <c r="N33" s="336"/>
      <c r="O33" s="337"/>
      <c r="P33" s="335"/>
      <c r="Q33" s="335"/>
      <c r="R33" s="335"/>
      <c r="S33" s="336"/>
      <c r="T33" s="337"/>
      <c r="U33" s="406"/>
      <c r="V33" s="335"/>
      <c r="W33" s="335"/>
      <c r="X33" s="335"/>
      <c r="Y33" s="336"/>
      <c r="Z33" s="337"/>
      <c r="AA33" s="335"/>
      <c r="AB33" s="335"/>
      <c r="AC33" s="335"/>
      <c r="AD33" s="336"/>
      <c r="AE33" s="337"/>
      <c r="AF33" s="335"/>
      <c r="AG33" s="335"/>
      <c r="AH33" s="336"/>
      <c r="AI33" s="338"/>
    </row>
    <row r="34" spans="1:35" ht="30" customHeight="1">
      <c r="A34" s="587" t="s">
        <v>114</v>
      </c>
      <c r="B34" s="588"/>
      <c r="C34" s="402" t="s">
        <v>144</v>
      </c>
      <c r="D34" s="326"/>
      <c r="E34" s="339"/>
      <c r="F34" s="327"/>
      <c r="G34" s="328"/>
      <c r="H34" s="328"/>
      <c r="I34" s="329"/>
      <c r="J34" s="330"/>
      <c r="K34" s="328"/>
      <c r="L34" s="328"/>
      <c r="M34" s="328"/>
      <c r="N34" s="329"/>
      <c r="O34" s="330"/>
      <c r="P34" s="328"/>
      <c r="Q34" s="328"/>
      <c r="R34" s="328"/>
      <c r="S34" s="329"/>
      <c r="T34" s="330"/>
      <c r="U34" s="404"/>
      <c r="V34" s="328"/>
      <c r="W34" s="328"/>
      <c r="X34" s="328"/>
      <c r="Y34" s="329"/>
      <c r="Z34" s="330"/>
      <c r="AA34" s="328"/>
      <c r="AB34" s="328"/>
      <c r="AC34" s="328"/>
      <c r="AD34" s="329"/>
      <c r="AE34" s="330"/>
      <c r="AF34" s="328"/>
      <c r="AG34" s="328"/>
      <c r="AH34" s="329"/>
      <c r="AI34" s="331"/>
    </row>
    <row r="35" spans="1:35" ht="30" customHeight="1" thickBot="1">
      <c r="A35" s="618" t="s">
        <v>106</v>
      </c>
      <c r="B35" s="619"/>
      <c r="C35" s="408" t="s">
        <v>95</v>
      </c>
      <c r="D35" s="340"/>
      <c r="E35" s="341"/>
      <c r="F35" s="342"/>
      <c r="G35" s="343"/>
      <c r="H35" s="343"/>
      <c r="I35" s="344"/>
      <c r="J35" s="345"/>
      <c r="K35" s="343"/>
      <c r="L35" s="343"/>
      <c r="M35" s="343"/>
      <c r="N35" s="344"/>
      <c r="O35" s="345"/>
      <c r="P35" s="343"/>
      <c r="Q35" s="343"/>
      <c r="R35" s="343"/>
      <c r="S35" s="344"/>
      <c r="T35" s="345"/>
      <c r="U35" s="409"/>
      <c r="V35" s="343"/>
      <c r="W35" s="343"/>
      <c r="X35" s="343"/>
      <c r="Y35" s="344"/>
      <c r="Z35" s="345"/>
      <c r="AA35" s="343"/>
      <c r="AB35" s="343"/>
      <c r="AC35" s="343"/>
      <c r="AD35" s="344"/>
      <c r="AE35" s="345"/>
      <c r="AF35" s="343"/>
      <c r="AG35" s="343"/>
      <c r="AH35" s="344"/>
      <c r="AI35" s="346"/>
    </row>
    <row r="36" spans="1:35" ht="21" customHeight="1" thickTop="1">
      <c r="A36" s="615" t="s">
        <v>146</v>
      </c>
      <c r="B36" s="616"/>
      <c r="C36" s="616"/>
      <c r="D36" s="616"/>
      <c r="E36" s="616"/>
      <c r="F36" s="616"/>
      <c r="G36" s="616"/>
      <c r="H36" s="616"/>
      <c r="I36" s="617"/>
      <c r="J36" s="679" t="s">
        <v>147</v>
      </c>
      <c r="K36" s="616"/>
      <c r="L36" s="616"/>
      <c r="M36" s="616"/>
      <c r="N36" s="617"/>
      <c r="O36" s="679" t="s">
        <v>82</v>
      </c>
      <c r="P36" s="616"/>
      <c r="Q36" s="616"/>
      <c r="R36" s="616"/>
      <c r="S36" s="617"/>
      <c r="T36" s="679" t="s">
        <v>83</v>
      </c>
      <c r="U36" s="616"/>
      <c r="V36" s="616"/>
      <c r="W36" s="616"/>
      <c r="X36" s="616"/>
      <c r="Y36" s="617"/>
      <c r="Z36" s="679" t="s">
        <v>84</v>
      </c>
      <c r="AA36" s="616"/>
      <c r="AB36" s="616"/>
      <c r="AC36" s="616"/>
      <c r="AD36" s="617"/>
      <c r="AE36" s="679" t="s">
        <v>85</v>
      </c>
      <c r="AF36" s="616"/>
      <c r="AG36" s="616"/>
      <c r="AH36" s="616"/>
      <c r="AI36" s="689"/>
    </row>
    <row r="37" spans="1:35" ht="21" customHeight="1">
      <c r="A37" s="683" t="s">
        <v>148</v>
      </c>
      <c r="B37" s="684"/>
      <c r="C37" s="684"/>
      <c r="D37" s="684"/>
      <c r="E37" s="684"/>
      <c r="F37" s="684"/>
      <c r="G37" s="684"/>
      <c r="H37" s="684"/>
      <c r="I37" s="685"/>
      <c r="J37" s="686"/>
      <c r="K37" s="687"/>
      <c r="L37" s="347" t="s">
        <v>88</v>
      </c>
      <c r="M37" s="688"/>
      <c r="N37" s="685"/>
      <c r="O37" s="686"/>
      <c r="P37" s="687"/>
      <c r="Q37" s="347" t="s">
        <v>88</v>
      </c>
      <c r="R37" s="688"/>
      <c r="S37" s="685"/>
      <c r="T37" s="686"/>
      <c r="U37" s="684"/>
      <c r="V37" s="687"/>
      <c r="W37" s="347" t="s">
        <v>88</v>
      </c>
      <c r="X37" s="688"/>
      <c r="Y37" s="685"/>
      <c r="Z37" s="686"/>
      <c r="AA37" s="687"/>
      <c r="AB37" s="347" t="s">
        <v>88</v>
      </c>
      <c r="AC37" s="688"/>
      <c r="AD37" s="685"/>
      <c r="AE37" s="686"/>
      <c r="AF37" s="687"/>
      <c r="AG37" s="347" t="s">
        <v>88</v>
      </c>
      <c r="AH37" s="688"/>
      <c r="AI37" s="690"/>
    </row>
    <row r="38" spans="1:35" ht="27.75" customHeight="1" thickBot="1">
      <c r="A38" s="680" t="s">
        <v>149</v>
      </c>
      <c r="B38" s="681"/>
      <c r="C38" s="681"/>
      <c r="D38" s="681"/>
      <c r="E38" s="681"/>
      <c r="F38" s="681"/>
      <c r="G38" s="681"/>
      <c r="H38" s="681"/>
      <c r="I38" s="682"/>
      <c r="J38" s="348"/>
      <c r="K38" s="410"/>
      <c r="L38" s="410"/>
      <c r="M38" s="410"/>
      <c r="N38" s="410"/>
      <c r="O38" s="410"/>
      <c r="P38" s="410"/>
      <c r="Q38" s="410"/>
      <c r="R38" s="410"/>
      <c r="S38" s="410"/>
      <c r="T38" s="410"/>
      <c r="U38" s="349"/>
      <c r="V38" s="410"/>
      <c r="W38" s="410"/>
      <c r="X38" s="410"/>
      <c r="Y38" s="410"/>
      <c r="Z38" s="410"/>
      <c r="AA38" s="410"/>
      <c r="AB38" s="410"/>
      <c r="AC38" s="410"/>
      <c r="AD38" s="410"/>
      <c r="AE38" s="410"/>
      <c r="AF38" s="410"/>
      <c r="AG38" s="410"/>
      <c r="AH38" s="410"/>
      <c r="AI38" s="350"/>
    </row>
    <row r="39" spans="1:35" ht="18" customHeight="1" thickTop="1" thickBot="1">
      <c r="A39" s="676" t="s">
        <v>150</v>
      </c>
      <c r="B39" s="677"/>
      <c r="C39" s="677"/>
      <c r="D39" s="677"/>
      <c r="E39" s="677"/>
      <c r="F39" s="677"/>
      <c r="G39" s="677"/>
      <c r="H39" s="677"/>
      <c r="I39" s="677"/>
      <c r="J39" s="677"/>
      <c r="K39" s="677"/>
      <c r="L39" s="677"/>
      <c r="M39" s="677"/>
      <c r="N39" s="677"/>
      <c r="O39" s="677"/>
      <c r="P39" s="677"/>
      <c r="Q39" s="677"/>
      <c r="R39" s="677"/>
      <c r="S39" s="677"/>
      <c r="T39" s="677"/>
      <c r="U39" s="677"/>
      <c r="V39" s="677"/>
      <c r="W39" s="677"/>
      <c r="X39" s="677"/>
      <c r="Y39" s="677"/>
      <c r="Z39" s="677"/>
      <c r="AA39" s="677"/>
      <c r="AB39" s="677"/>
      <c r="AC39" s="677"/>
      <c r="AD39" s="677"/>
      <c r="AE39" s="677"/>
      <c r="AF39" s="677"/>
      <c r="AG39" s="677"/>
      <c r="AH39" s="677"/>
      <c r="AI39" s="678"/>
    </row>
    <row r="40" spans="1:35" ht="30" customHeight="1" thickBot="1">
      <c r="A40" s="486" t="s">
        <v>151</v>
      </c>
      <c r="B40" s="474"/>
      <c r="C40" s="474"/>
      <c r="D40" s="281"/>
      <c r="E40" s="474"/>
      <c r="F40" s="474"/>
      <c r="G40" s="351"/>
      <c r="H40" s="474"/>
      <c r="I40" s="474"/>
      <c r="J40" s="474"/>
      <c r="K40" s="474"/>
      <c r="L40" s="474"/>
      <c r="M40" s="474"/>
      <c r="N40" s="474"/>
      <c r="O40" s="474"/>
      <c r="P40" s="474"/>
      <c r="Q40" s="474"/>
      <c r="R40" s="487" t="s">
        <v>152</v>
      </c>
      <c r="S40" s="474"/>
      <c r="T40" s="474"/>
      <c r="U40" s="281"/>
      <c r="V40" s="474"/>
      <c r="W40" s="352"/>
      <c r="X40" s="353"/>
      <c r="Y40" s="353"/>
      <c r="Z40" s="353"/>
      <c r="AA40" s="353"/>
      <c r="AB40" s="353"/>
      <c r="AC40" s="353"/>
      <c r="AD40" s="353"/>
      <c r="AE40" s="353"/>
      <c r="AF40" s="353"/>
      <c r="AG40" s="353"/>
      <c r="AH40" s="353"/>
      <c r="AI40" s="354"/>
    </row>
    <row r="41" spans="1:35" ht="30" customHeight="1" thickBot="1">
      <c r="A41" s="488" t="s">
        <v>153</v>
      </c>
      <c r="B41" s="489"/>
      <c r="C41" s="489"/>
      <c r="D41" s="355"/>
      <c r="E41" s="489"/>
      <c r="F41" s="489"/>
      <c r="G41" s="489"/>
      <c r="H41" s="489"/>
      <c r="I41" s="489"/>
      <c r="J41" s="489"/>
      <c r="K41" s="489"/>
      <c r="L41" s="489"/>
      <c r="M41" s="489"/>
      <c r="N41" s="489"/>
      <c r="O41" s="489"/>
      <c r="P41" s="489"/>
      <c r="Q41" s="489"/>
      <c r="R41" s="487" t="s">
        <v>154</v>
      </c>
      <c r="S41" s="489"/>
      <c r="T41" s="489"/>
      <c r="U41" s="355"/>
      <c r="V41" s="489"/>
      <c r="W41" s="356"/>
      <c r="X41" s="489"/>
      <c r="Y41" s="489"/>
      <c r="Z41" s="489"/>
      <c r="AA41" s="489"/>
      <c r="AB41" s="489"/>
      <c r="AC41" s="489"/>
      <c r="AD41" s="489"/>
      <c r="AE41" s="489"/>
      <c r="AF41" s="489"/>
      <c r="AG41" s="489"/>
      <c r="AH41" s="489"/>
      <c r="AI41" s="357"/>
    </row>
    <row r="42" spans="1:35" ht="30" customHeight="1" thickTop="1" thickBot="1">
      <c r="A42" s="411" t="s">
        <v>155</v>
      </c>
      <c r="B42" s="412"/>
      <c r="C42" s="412"/>
      <c r="D42" s="358"/>
      <c r="E42" s="412"/>
      <c r="F42" s="412"/>
      <c r="G42" s="412"/>
      <c r="H42" s="412"/>
      <c r="I42" s="413"/>
      <c r="J42" s="412" t="s">
        <v>156</v>
      </c>
      <c r="K42" s="412"/>
      <c r="L42" s="412"/>
      <c r="M42" s="412"/>
      <c r="N42" s="413"/>
      <c r="O42" s="413"/>
      <c r="P42" s="412" t="s">
        <v>157</v>
      </c>
      <c r="Q42" s="412"/>
      <c r="R42" s="412"/>
      <c r="S42" s="412"/>
      <c r="T42" s="414"/>
      <c r="U42" s="358"/>
      <c r="V42" s="412"/>
      <c r="W42" s="412" t="s">
        <v>158</v>
      </c>
      <c r="X42" s="412"/>
      <c r="Y42" s="412"/>
      <c r="Z42" s="412"/>
      <c r="AA42" s="414"/>
      <c r="AB42" s="412"/>
      <c r="AC42" s="412"/>
      <c r="AD42" s="412"/>
      <c r="AE42" s="412" t="s">
        <v>159</v>
      </c>
      <c r="AF42" s="412"/>
      <c r="AG42" s="412"/>
      <c r="AH42" s="412"/>
      <c r="AI42" s="415"/>
    </row>
    <row r="43" spans="1:35" ht="13.5" thickTop="1">
      <c r="A43"/>
      <c r="B43"/>
      <c r="C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</row>
    <row r="44" spans="1:35">
      <c r="A44"/>
      <c r="B44"/>
      <c r="C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</row>
    <row r="45" spans="1:35">
      <c r="A45"/>
      <c r="B45"/>
      <c r="C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</row>
    <row r="46" spans="1:35">
      <c r="A46"/>
      <c r="B46"/>
      <c r="C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</row>
    <row r="47" spans="1:35">
      <c r="A47"/>
      <c r="B47"/>
      <c r="C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</row>
    <row r="48" spans="1:35">
      <c r="A48"/>
      <c r="B48"/>
      <c r="C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</row>
    <row r="49" spans="1:35">
      <c r="A49"/>
      <c r="B49"/>
      <c r="C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</row>
    <row r="50" spans="1:35">
      <c r="A50"/>
      <c r="B50"/>
      <c r="C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</row>
    <row r="51" spans="1:35">
      <c r="A51"/>
      <c r="B51"/>
      <c r="C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</row>
    <row r="52" spans="1:35">
      <c r="A52"/>
      <c r="B52"/>
      <c r="C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</row>
    <row r="53" spans="1:35">
      <c r="A53"/>
      <c r="B53"/>
      <c r="C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</row>
    <row r="54" spans="1:35">
      <c r="A54"/>
      <c r="B54"/>
      <c r="C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</row>
    <row r="55" spans="1:35">
      <c r="A55"/>
      <c r="B55"/>
      <c r="C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</row>
    <row r="56" spans="1:35">
      <c r="A56"/>
      <c r="B56"/>
      <c r="C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</row>
    <row r="57" spans="1:35">
      <c r="A57"/>
      <c r="B57"/>
      <c r="C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</row>
    <row r="58" spans="1:35">
      <c r="A58"/>
      <c r="B58"/>
      <c r="C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</row>
    <row r="59" spans="1:35">
      <c r="A59"/>
      <c r="B59"/>
      <c r="C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</row>
    <row r="60" spans="1:35">
      <c r="A60"/>
      <c r="B60"/>
      <c r="C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</row>
    <row r="61" spans="1:35">
      <c r="A61"/>
      <c r="B61"/>
      <c r="C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</row>
    <row r="62" spans="1:35">
      <c r="A62"/>
      <c r="B62"/>
      <c r="C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</row>
    <row r="63" spans="1:35">
      <c r="A63"/>
      <c r="B63"/>
      <c r="C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</row>
    <row r="64" spans="1:35">
      <c r="A64"/>
      <c r="B64"/>
      <c r="C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</row>
    <row r="65" spans="1:35">
      <c r="A65"/>
      <c r="B65"/>
      <c r="C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</row>
    <row r="66" spans="1:35">
      <c r="A66"/>
      <c r="B66"/>
      <c r="C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</row>
    <row r="67" spans="1:35">
      <c r="A67"/>
      <c r="B67"/>
      <c r="C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</row>
    <row r="68" spans="1:35">
      <c r="A68"/>
      <c r="B68"/>
      <c r="C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</row>
    <row r="69" spans="1:35">
      <c r="A69"/>
      <c r="B69"/>
      <c r="C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</row>
    <row r="70" spans="1:35">
      <c r="A70"/>
      <c r="B70"/>
      <c r="C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</row>
    <row r="71" spans="1:35">
      <c r="A71"/>
      <c r="B71"/>
      <c r="C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</row>
    <row r="72" spans="1:35">
      <c r="A72"/>
      <c r="B72"/>
      <c r="C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</row>
    <row r="73" spans="1:35">
      <c r="A73"/>
      <c r="B73"/>
      <c r="C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</row>
    <row r="74" spans="1:35">
      <c r="A74"/>
      <c r="B74"/>
      <c r="C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</row>
    <row r="75" spans="1:35">
      <c r="A75"/>
      <c r="B75"/>
      <c r="C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</row>
    <row r="76" spans="1:35">
      <c r="A76"/>
      <c r="B76"/>
      <c r="C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</row>
    <row r="77" spans="1:35">
      <c r="A77"/>
      <c r="B77"/>
      <c r="C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</row>
    <row r="78" spans="1:35">
      <c r="A78"/>
      <c r="B78"/>
      <c r="C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</row>
    <row r="79" spans="1:35">
      <c r="A79"/>
      <c r="B79"/>
      <c r="C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</row>
    <row r="80" spans="1:35">
      <c r="A80"/>
      <c r="B80"/>
      <c r="C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</row>
    <row r="81" spans="1:35">
      <c r="A81"/>
      <c r="B81"/>
      <c r="C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</row>
    <row r="82" spans="1:35">
      <c r="A82"/>
      <c r="B82"/>
      <c r="C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</row>
    <row r="83" spans="1:35">
      <c r="A83"/>
      <c r="B83"/>
      <c r="C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</row>
    <row r="84" spans="1:35">
      <c r="A84"/>
      <c r="B84"/>
      <c r="C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</row>
    <row r="85" spans="1:35">
      <c r="A85"/>
      <c r="B85"/>
      <c r="C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</row>
    <row r="86" spans="1:35">
      <c r="A86"/>
      <c r="B86"/>
      <c r="C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</row>
    <row r="87" spans="1:35">
      <c r="A87"/>
      <c r="B87"/>
      <c r="C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</row>
    <row r="88" spans="1:35">
      <c r="A88"/>
      <c r="B88"/>
      <c r="C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</row>
    <row r="89" spans="1:35">
      <c r="A89"/>
      <c r="B89"/>
      <c r="C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</row>
    <row r="90" spans="1:35">
      <c r="A90"/>
      <c r="B90"/>
      <c r="C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</row>
    <row r="91" spans="1:35">
      <c r="A91"/>
      <c r="B91"/>
      <c r="C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</row>
    <row r="92" spans="1:35">
      <c r="A92"/>
      <c r="B92"/>
      <c r="C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</row>
    <row r="93" spans="1:35">
      <c r="A93"/>
      <c r="B93"/>
      <c r="C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</row>
    <row r="94" spans="1:35">
      <c r="A94"/>
      <c r="B94"/>
      <c r="C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</row>
    <row r="95" spans="1:35">
      <c r="A95"/>
      <c r="B95"/>
      <c r="C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</row>
    <row r="96" spans="1:35">
      <c r="A96"/>
      <c r="B96"/>
      <c r="C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</row>
    <row r="97" spans="1:35">
      <c r="A97"/>
      <c r="B97"/>
      <c r="C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</row>
    <row r="98" spans="1:35">
      <c r="A98"/>
      <c r="B98"/>
      <c r="C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</row>
    <row r="99" spans="1:35">
      <c r="A99"/>
      <c r="B99"/>
      <c r="C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</row>
    <row r="100" spans="1:35">
      <c r="A100"/>
      <c r="B100"/>
      <c r="C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</row>
    <row r="101" spans="1:35">
      <c r="A101"/>
      <c r="B101"/>
      <c r="C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</row>
    <row r="102" spans="1:35">
      <c r="A102"/>
      <c r="B102"/>
      <c r="C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</row>
    <row r="103" spans="1:35">
      <c r="A103"/>
      <c r="B103"/>
      <c r="C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</row>
    <row r="104" spans="1:35">
      <c r="A104"/>
      <c r="B104"/>
      <c r="C104"/>
      <c r="E104"/>
      <c r="F104"/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</row>
    <row r="105" spans="1:35">
      <c r="A105"/>
      <c r="B105"/>
      <c r="C105"/>
      <c r="E105"/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</row>
    <row r="106" spans="1:35">
      <c r="A106"/>
      <c r="B106"/>
      <c r="C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</row>
    <row r="107" spans="1:35">
      <c r="A107"/>
      <c r="B107"/>
      <c r="C107"/>
      <c r="E107"/>
      <c r="F107"/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</row>
    <row r="108" spans="1:35">
      <c r="A108"/>
      <c r="B108"/>
      <c r="C108"/>
      <c r="E108"/>
      <c r="F108"/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</row>
    <row r="109" spans="1:35">
      <c r="A109"/>
      <c r="B109"/>
      <c r="C109"/>
      <c r="E109"/>
      <c r="F109"/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</row>
    <row r="110" spans="1:35">
      <c r="A110"/>
      <c r="B110"/>
      <c r="C110"/>
      <c r="E110"/>
      <c r="F110"/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</row>
    <row r="111" spans="1:35">
      <c r="A111"/>
      <c r="B111"/>
      <c r="C111"/>
      <c r="E111"/>
      <c r="F111"/>
      <c r="G111"/>
      <c r="H111"/>
      <c r="I111"/>
      <c r="J111"/>
      <c r="K111"/>
      <c r="L111"/>
      <c r="M111"/>
      <c r="N111"/>
      <c r="O111"/>
      <c r="P111"/>
      <c r="Q111"/>
      <c r="R111"/>
      <c r="S111"/>
      <c r="T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</row>
    <row r="112" spans="1:35">
      <c r="A112"/>
      <c r="B112"/>
      <c r="C112"/>
      <c r="E112"/>
      <c r="F112"/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</row>
    <row r="113" spans="1:35">
      <c r="A113"/>
      <c r="B113"/>
      <c r="C113"/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  <c r="T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</row>
    <row r="114" spans="1:35">
      <c r="A114"/>
      <c r="B114"/>
      <c r="C114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  <c r="T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</row>
    <row r="115" spans="1:35">
      <c r="A115"/>
      <c r="B115"/>
      <c r="C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  <c r="T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</row>
    <row r="116" spans="1:35">
      <c r="A116"/>
      <c r="B116"/>
      <c r="C116"/>
      <c r="E116"/>
      <c r="F116"/>
      <c r="G116"/>
      <c r="H116"/>
      <c r="I116"/>
      <c r="J116"/>
      <c r="K116"/>
      <c r="L116"/>
      <c r="M116"/>
      <c r="N116"/>
      <c r="O116"/>
      <c r="P116"/>
      <c r="Q116"/>
      <c r="R116"/>
      <c r="S116"/>
      <c r="T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</row>
    <row r="117" spans="1:35">
      <c r="A117"/>
      <c r="B117"/>
      <c r="C117"/>
      <c r="E117"/>
      <c r="F117"/>
      <c r="G117"/>
      <c r="H117"/>
      <c r="I117"/>
      <c r="J117"/>
      <c r="K117"/>
      <c r="L117"/>
      <c r="M117"/>
      <c r="N117"/>
      <c r="O117"/>
      <c r="P117"/>
      <c r="Q117"/>
      <c r="R117"/>
      <c r="S117"/>
      <c r="T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</row>
    <row r="118" spans="1:35">
      <c r="A118"/>
      <c r="B118"/>
      <c r="C118"/>
      <c r="E118"/>
      <c r="F118"/>
      <c r="G118"/>
      <c r="H118"/>
      <c r="I118"/>
      <c r="J118"/>
      <c r="K118"/>
      <c r="L118"/>
      <c r="M118"/>
      <c r="N118"/>
      <c r="O118"/>
      <c r="P118"/>
      <c r="Q118"/>
      <c r="R118"/>
      <c r="S118"/>
      <c r="T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</row>
    <row r="119" spans="1:35">
      <c r="A119"/>
      <c r="B119"/>
      <c r="C119"/>
      <c r="E119"/>
      <c r="F119"/>
      <c r="G119"/>
      <c r="H119"/>
      <c r="I119"/>
      <c r="J119"/>
      <c r="K119"/>
      <c r="L119"/>
      <c r="M119"/>
      <c r="N119"/>
      <c r="O119"/>
      <c r="P119"/>
      <c r="Q119"/>
      <c r="R119"/>
      <c r="S119"/>
      <c r="T119"/>
      <c r="V119"/>
      <c r="W119"/>
      <c r="X119"/>
      <c r="Y119"/>
      <c r="Z119"/>
      <c r="AA119"/>
      <c r="AB119"/>
      <c r="AC119"/>
      <c r="AD119"/>
      <c r="AE119"/>
      <c r="AF119"/>
      <c r="AG119"/>
      <c r="AH119"/>
      <c r="AI119"/>
    </row>
    <row r="120" spans="1:35">
      <c r="A120"/>
      <c r="B120"/>
      <c r="C120"/>
      <c r="E120"/>
      <c r="F120"/>
      <c r="G120"/>
      <c r="H120"/>
      <c r="I120"/>
      <c r="J120"/>
      <c r="K120"/>
      <c r="L120"/>
      <c r="M120"/>
      <c r="N120"/>
      <c r="O120"/>
      <c r="P120"/>
      <c r="Q120"/>
      <c r="R120"/>
      <c r="S120"/>
      <c r="T120"/>
      <c r="V120"/>
      <c r="W120"/>
      <c r="X120"/>
      <c r="Y120"/>
      <c r="Z120"/>
      <c r="AA120"/>
      <c r="AB120"/>
      <c r="AC120"/>
      <c r="AD120"/>
      <c r="AE120"/>
      <c r="AF120"/>
      <c r="AG120"/>
      <c r="AH120"/>
      <c r="AI120"/>
    </row>
    <row r="121" spans="1:35">
      <c r="A121"/>
      <c r="B121"/>
      <c r="C121"/>
      <c r="E121"/>
      <c r="F121"/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  <c r="V121"/>
      <c r="W121"/>
      <c r="X121"/>
      <c r="Y121"/>
      <c r="Z121"/>
      <c r="AA121"/>
      <c r="AB121"/>
      <c r="AC121"/>
      <c r="AD121"/>
      <c r="AE121"/>
      <c r="AF121"/>
      <c r="AG121"/>
      <c r="AH121"/>
      <c r="AI121"/>
    </row>
    <row r="122" spans="1:35">
      <c r="A122"/>
      <c r="B122"/>
      <c r="C122"/>
      <c r="E122"/>
      <c r="F122"/>
      <c r="G122"/>
      <c r="H122"/>
      <c r="I122"/>
      <c r="J122"/>
      <c r="K122"/>
      <c r="L122"/>
      <c r="M122"/>
      <c r="N122"/>
      <c r="O122"/>
      <c r="P122"/>
      <c r="Q122"/>
      <c r="R122"/>
      <c r="S122"/>
      <c r="T122"/>
      <c r="V122"/>
      <c r="W122"/>
      <c r="X122"/>
      <c r="Y122"/>
      <c r="Z122"/>
      <c r="AA122"/>
      <c r="AB122"/>
      <c r="AC122"/>
      <c r="AD122"/>
      <c r="AE122"/>
      <c r="AF122"/>
      <c r="AG122"/>
      <c r="AH122"/>
      <c r="AI122"/>
    </row>
    <row r="123" spans="1:35">
      <c r="A123"/>
      <c r="B123"/>
      <c r="C123"/>
      <c r="E123"/>
      <c r="F123"/>
      <c r="G123"/>
      <c r="H123"/>
      <c r="I123"/>
      <c r="J123"/>
      <c r="K123"/>
      <c r="L123"/>
      <c r="M123"/>
      <c r="N123"/>
      <c r="O123"/>
      <c r="P123"/>
      <c r="Q123"/>
      <c r="R123"/>
      <c r="S123"/>
      <c r="T123"/>
      <c r="V123"/>
      <c r="W123"/>
      <c r="X123"/>
      <c r="Y123"/>
      <c r="Z123"/>
      <c r="AA123"/>
      <c r="AB123"/>
      <c r="AC123"/>
      <c r="AD123"/>
      <c r="AE123"/>
      <c r="AF123"/>
      <c r="AG123"/>
      <c r="AH123"/>
      <c r="AI123"/>
    </row>
    <row r="124" spans="1:35">
      <c r="A124"/>
      <c r="B124"/>
      <c r="C124"/>
      <c r="E124"/>
      <c r="F124"/>
      <c r="G124"/>
      <c r="H124"/>
      <c r="I124"/>
      <c r="J124"/>
      <c r="K124"/>
      <c r="L124"/>
      <c r="M124"/>
      <c r="N124"/>
      <c r="O124"/>
      <c r="P124"/>
      <c r="Q124"/>
      <c r="R124"/>
      <c r="S124"/>
      <c r="T124"/>
      <c r="V124"/>
      <c r="W124"/>
      <c r="X124"/>
      <c r="Y124"/>
      <c r="Z124"/>
      <c r="AA124"/>
      <c r="AB124"/>
      <c r="AC124"/>
      <c r="AD124"/>
      <c r="AE124"/>
      <c r="AF124"/>
      <c r="AG124"/>
      <c r="AH124"/>
      <c r="AI124"/>
    </row>
    <row r="125" spans="1:35">
      <c r="A125"/>
      <c r="B125"/>
      <c r="C125"/>
      <c r="E125"/>
      <c r="F125"/>
      <c r="G125"/>
      <c r="H125"/>
      <c r="I125"/>
      <c r="J125"/>
      <c r="K125"/>
      <c r="L125"/>
      <c r="M125"/>
      <c r="N125"/>
      <c r="O125"/>
      <c r="P125"/>
      <c r="Q125"/>
      <c r="R125"/>
      <c r="S125"/>
      <c r="T125"/>
      <c r="V125"/>
      <c r="W125"/>
      <c r="X125"/>
      <c r="Y125"/>
      <c r="Z125"/>
      <c r="AA125"/>
      <c r="AB125"/>
      <c r="AC125"/>
      <c r="AD125"/>
      <c r="AE125"/>
      <c r="AF125"/>
      <c r="AG125"/>
      <c r="AH125"/>
      <c r="AI125"/>
    </row>
    <row r="126" spans="1:35">
      <c r="A126"/>
      <c r="B126"/>
      <c r="C126"/>
      <c r="E126"/>
      <c r="F126"/>
      <c r="G126"/>
      <c r="H126"/>
      <c r="I126"/>
      <c r="J126"/>
      <c r="K126"/>
      <c r="L126"/>
      <c r="M126"/>
      <c r="N126"/>
      <c r="O126"/>
      <c r="P126"/>
      <c r="Q126"/>
      <c r="R126"/>
      <c r="S126"/>
      <c r="T126"/>
      <c r="V126"/>
      <c r="W126"/>
      <c r="X126"/>
      <c r="Y126"/>
      <c r="Z126"/>
      <c r="AA126"/>
      <c r="AB126"/>
      <c r="AC126"/>
      <c r="AD126"/>
      <c r="AE126"/>
      <c r="AF126"/>
      <c r="AG126"/>
      <c r="AH126"/>
      <c r="AI126"/>
    </row>
    <row r="127" spans="1:35">
      <c r="A127"/>
      <c r="B127"/>
      <c r="C127"/>
      <c r="E127"/>
      <c r="F127"/>
      <c r="G127"/>
      <c r="H127"/>
      <c r="I127"/>
      <c r="J127"/>
      <c r="K127"/>
      <c r="L127"/>
      <c r="M127"/>
      <c r="N127"/>
      <c r="O127"/>
      <c r="P127"/>
      <c r="Q127"/>
      <c r="R127"/>
      <c r="S127"/>
      <c r="T127"/>
      <c r="V127"/>
      <c r="W127"/>
      <c r="X127"/>
      <c r="Y127"/>
      <c r="Z127"/>
      <c r="AA127"/>
      <c r="AB127"/>
      <c r="AC127"/>
      <c r="AD127"/>
      <c r="AE127"/>
      <c r="AF127"/>
      <c r="AG127"/>
      <c r="AH127"/>
      <c r="AI127"/>
    </row>
    <row r="128" spans="1:35">
      <c r="A128"/>
      <c r="B128"/>
      <c r="C128"/>
      <c r="E128"/>
      <c r="F128"/>
      <c r="G128"/>
      <c r="H128"/>
      <c r="I128"/>
      <c r="J128"/>
      <c r="K128"/>
      <c r="L128"/>
      <c r="M128"/>
      <c r="N128"/>
      <c r="O128"/>
      <c r="P128"/>
      <c r="Q128"/>
      <c r="R128"/>
      <c r="S128"/>
      <c r="T128"/>
      <c r="V128"/>
      <c r="W128"/>
      <c r="X128"/>
      <c r="Y128"/>
      <c r="Z128"/>
      <c r="AA128"/>
      <c r="AB128"/>
      <c r="AC128"/>
      <c r="AD128"/>
      <c r="AE128"/>
      <c r="AF128"/>
      <c r="AG128"/>
      <c r="AH128"/>
      <c r="AI128"/>
    </row>
    <row r="129" spans="1:35">
      <c r="A129"/>
      <c r="B129"/>
      <c r="C129"/>
      <c r="E129"/>
      <c r="F129"/>
      <c r="G129"/>
      <c r="H129"/>
      <c r="I129"/>
      <c r="J129"/>
      <c r="K129"/>
      <c r="L129"/>
      <c r="M129"/>
      <c r="N129"/>
      <c r="O129"/>
      <c r="P129"/>
      <c r="Q129"/>
      <c r="R129"/>
      <c r="S129"/>
      <c r="T129"/>
      <c r="V129"/>
      <c r="W129"/>
      <c r="X129"/>
      <c r="Y129"/>
      <c r="Z129"/>
      <c r="AA129"/>
      <c r="AB129"/>
      <c r="AC129"/>
      <c r="AD129"/>
      <c r="AE129"/>
      <c r="AF129"/>
      <c r="AG129"/>
      <c r="AH129"/>
      <c r="AI129"/>
    </row>
    <row r="130" spans="1:35">
      <c r="A130"/>
      <c r="B130"/>
      <c r="C130"/>
      <c r="E130"/>
      <c r="F130"/>
      <c r="G130"/>
      <c r="H130"/>
      <c r="I130"/>
      <c r="J130"/>
      <c r="K130"/>
      <c r="L130"/>
      <c r="M130"/>
      <c r="N130"/>
      <c r="O130"/>
      <c r="P130"/>
      <c r="Q130"/>
      <c r="R130"/>
      <c r="S130"/>
      <c r="T130"/>
      <c r="V130"/>
      <c r="W130"/>
      <c r="X130"/>
      <c r="Y130"/>
      <c r="Z130"/>
      <c r="AA130"/>
      <c r="AB130"/>
      <c r="AC130"/>
      <c r="AD130"/>
      <c r="AE130"/>
      <c r="AF130"/>
      <c r="AG130"/>
      <c r="AH130"/>
      <c r="AI130"/>
    </row>
    <row r="131" spans="1:35">
      <c r="A131"/>
      <c r="B131"/>
      <c r="C131"/>
      <c r="E131"/>
      <c r="F131"/>
      <c r="G131"/>
      <c r="H131"/>
      <c r="I131"/>
      <c r="J131"/>
      <c r="K131"/>
      <c r="L131"/>
      <c r="M131"/>
      <c r="N131"/>
      <c r="O131"/>
      <c r="P131"/>
      <c r="Q131"/>
      <c r="R131"/>
      <c r="S131"/>
      <c r="T131"/>
      <c r="V131"/>
      <c r="W131"/>
      <c r="X131"/>
      <c r="Y131"/>
      <c r="Z131"/>
      <c r="AA131"/>
      <c r="AB131"/>
      <c r="AC131"/>
      <c r="AD131"/>
      <c r="AE131"/>
      <c r="AF131"/>
      <c r="AG131"/>
      <c r="AH131"/>
      <c r="AI131"/>
    </row>
    <row r="132" spans="1:35">
      <c r="A132"/>
      <c r="B132"/>
      <c r="C132"/>
      <c r="E132"/>
      <c r="F132"/>
      <c r="G132"/>
      <c r="H132"/>
      <c r="I132"/>
      <c r="J132"/>
      <c r="K132"/>
      <c r="L132"/>
      <c r="M132"/>
      <c r="N132"/>
      <c r="O132"/>
      <c r="P132"/>
      <c r="Q132"/>
      <c r="R132"/>
      <c r="S132"/>
      <c r="T132"/>
      <c r="V132"/>
      <c r="W132"/>
      <c r="X132"/>
      <c r="Y132"/>
      <c r="Z132"/>
      <c r="AA132"/>
      <c r="AB132"/>
      <c r="AC132"/>
      <c r="AD132"/>
      <c r="AE132"/>
      <c r="AF132"/>
      <c r="AG132"/>
      <c r="AH132"/>
      <c r="AI132"/>
    </row>
    <row r="133" spans="1:35">
      <c r="A133"/>
      <c r="B133"/>
      <c r="C133"/>
      <c r="E133"/>
      <c r="F133"/>
      <c r="G133"/>
      <c r="H133"/>
      <c r="I133"/>
      <c r="J133"/>
      <c r="K133"/>
      <c r="L133"/>
      <c r="M133"/>
      <c r="N133"/>
      <c r="O133"/>
      <c r="P133"/>
      <c r="Q133"/>
      <c r="R133"/>
      <c r="S133"/>
      <c r="T133"/>
      <c r="V133"/>
      <c r="W133"/>
      <c r="X133"/>
      <c r="Y133"/>
      <c r="Z133"/>
      <c r="AA133"/>
      <c r="AB133"/>
      <c r="AC133"/>
      <c r="AD133"/>
      <c r="AE133"/>
      <c r="AF133"/>
      <c r="AG133"/>
      <c r="AH133"/>
      <c r="AI133"/>
    </row>
    <row r="134" spans="1:35">
      <c r="A134"/>
      <c r="B134"/>
      <c r="C134"/>
      <c r="E134"/>
      <c r="F134"/>
      <c r="G134"/>
      <c r="H134"/>
      <c r="I134"/>
      <c r="J134"/>
      <c r="K134"/>
      <c r="L134"/>
      <c r="M134"/>
      <c r="N134"/>
      <c r="O134"/>
      <c r="P134"/>
      <c r="Q134"/>
      <c r="R134"/>
      <c r="S134"/>
      <c r="T134"/>
      <c r="V134"/>
      <c r="W134"/>
      <c r="X134"/>
      <c r="Y134"/>
      <c r="Z134"/>
      <c r="AA134"/>
      <c r="AB134"/>
      <c r="AC134"/>
      <c r="AD134"/>
      <c r="AE134"/>
      <c r="AF134"/>
      <c r="AG134"/>
      <c r="AH134"/>
      <c r="AI134"/>
    </row>
    <row r="135" spans="1:35">
      <c r="A135"/>
      <c r="B135"/>
      <c r="C135"/>
      <c r="E135"/>
      <c r="F135"/>
      <c r="G135"/>
      <c r="H135"/>
      <c r="I135"/>
      <c r="J135"/>
      <c r="K135"/>
      <c r="L135"/>
      <c r="M135"/>
      <c r="N135"/>
      <c r="O135"/>
      <c r="P135"/>
      <c r="Q135"/>
      <c r="R135"/>
      <c r="S135"/>
      <c r="T135"/>
      <c r="V135"/>
      <c r="W135"/>
      <c r="X135"/>
      <c r="Y135"/>
      <c r="Z135"/>
      <c r="AA135"/>
      <c r="AB135"/>
      <c r="AC135"/>
      <c r="AD135"/>
      <c r="AE135"/>
      <c r="AF135"/>
      <c r="AG135"/>
      <c r="AH135"/>
      <c r="AI135"/>
    </row>
    <row r="136" spans="1:35">
      <c r="A136"/>
      <c r="B136"/>
      <c r="C136"/>
      <c r="E136"/>
      <c r="F136"/>
      <c r="G136"/>
      <c r="H136"/>
      <c r="I136"/>
      <c r="J136"/>
      <c r="K136"/>
      <c r="L136"/>
      <c r="M136"/>
      <c r="N136"/>
      <c r="O136"/>
      <c r="P136"/>
      <c r="Q136"/>
      <c r="R136"/>
      <c r="S136"/>
      <c r="T136"/>
      <c r="V136"/>
      <c r="W136"/>
      <c r="X136"/>
      <c r="Y136"/>
      <c r="Z136"/>
      <c r="AA136"/>
      <c r="AB136"/>
      <c r="AC136"/>
      <c r="AD136"/>
      <c r="AE136"/>
      <c r="AF136"/>
      <c r="AG136"/>
      <c r="AH136"/>
      <c r="AI136"/>
    </row>
    <row r="137" spans="1:35">
      <c r="A137"/>
      <c r="B137"/>
      <c r="C137"/>
      <c r="E137"/>
      <c r="F137"/>
      <c r="G137"/>
      <c r="H137"/>
      <c r="I137"/>
      <c r="J137"/>
      <c r="K137"/>
      <c r="L137"/>
      <c r="M137"/>
      <c r="N137"/>
      <c r="O137"/>
      <c r="P137"/>
      <c r="Q137"/>
      <c r="R137"/>
      <c r="S137"/>
      <c r="T137"/>
      <c r="V137"/>
      <c r="W137"/>
      <c r="X137"/>
      <c r="Y137"/>
      <c r="Z137"/>
      <c r="AA137"/>
      <c r="AB137"/>
      <c r="AC137"/>
      <c r="AD137"/>
      <c r="AE137"/>
      <c r="AF137"/>
      <c r="AG137"/>
      <c r="AH137"/>
      <c r="AI137"/>
    </row>
    <row r="138" spans="1:35">
      <c r="A138"/>
      <c r="B138"/>
      <c r="C138"/>
      <c r="E138"/>
      <c r="F138"/>
      <c r="G138"/>
      <c r="H138"/>
      <c r="I138"/>
      <c r="J138"/>
      <c r="K138"/>
      <c r="L138"/>
      <c r="M138"/>
      <c r="N138"/>
      <c r="O138"/>
      <c r="P138"/>
      <c r="Q138"/>
      <c r="R138"/>
      <c r="S138"/>
      <c r="T138"/>
      <c r="V138"/>
      <c r="W138"/>
      <c r="X138"/>
      <c r="Y138"/>
      <c r="Z138"/>
      <c r="AA138"/>
      <c r="AB138"/>
      <c r="AC138"/>
      <c r="AD138"/>
      <c r="AE138"/>
      <c r="AF138"/>
      <c r="AG138"/>
      <c r="AH138"/>
      <c r="AI138"/>
    </row>
    <row r="139" spans="1:35">
      <c r="A139"/>
      <c r="B139"/>
      <c r="C139"/>
      <c r="E139"/>
      <c r="F139"/>
      <c r="G139"/>
      <c r="H139"/>
      <c r="I139"/>
      <c r="J139"/>
      <c r="K139"/>
      <c r="L139"/>
      <c r="M139"/>
      <c r="N139"/>
      <c r="O139"/>
      <c r="P139"/>
      <c r="Q139"/>
      <c r="R139"/>
      <c r="S139"/>
      <c r="T139"/>
      <c r="V139"/>
      <c r="W139"/>
      <c r="X139"/>
      <c r="Y139"/>
      <c r="Z139"/>
      <c r="AA139"/>
      <c r="AB139"/>
      <c r="AC139"/>
      <c r="AD139"/>
      <c r="AE139"/>
      <c r="AF139"/>
      <c r="AG139"/>
      <c r="AH139"/>
      <c r="AI139"/>
    </row>
    <row r="140" spans="1:35">
      <c r="A140"/>
      <c r="B140"/>
      <c r="C140"/>
      <c r="E140"/>
      <c r="F140"/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  <c r="V140"/>
      <c r="W140"/>
      <c r="X140"/>
      <c r="Y140"/>
      <c r="Z140"/>
      <c r="AA140"/>
      <c r="AB140"/>
      <c r="AC140"/>
      <c r="AD140"/>
      <c r="AE140"/>
      <c r="AF140"/>
      <c r="AG140"/>
      <c r="AH140"/>
      <c r="AI140"/>
    </row>
    <row r="141" spans="1:35">
      <c r="A141"/>
      <c r="B141"/>
      <c r="C141"/>
      <c r="E141"/>
      <c r="F141"/>
      <c r="G141"/>
      <c r="H141"/>
      <c r="I141"/>
      <c r="J141"/>
      <c r="K141"/>
      <c r="L141"/>
      <c r="M141"/>
      <c r="N141"/>
      <c r="O141"/>
      <c r="P141"/>
      <c r="Q141"/>
      <c r="R141"/>
      <c r="S141"/>
      <c r="T141"/>
      <c r="V141"/>
      <c r="W141"/>
      <c r="X141"/>
      <c r="Y141"/>
      <c r="Z141"/>
      <c r="AA141"/>
      <c r="AB141"/>
      <c r="AC141"/>
      <c r="AD141"/>
      <c r="AE141"/>
      <c r="AF141"/>
      <c r="AG141"/>
      <c r="AH141"/>
      <c r="AI141"/>
    </row>
    <row r="142" spans="1:35">
      <c r="A142"/>
      <c r="B142"/>
      <c r="C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V142"/>
      <c r="W142"/>
      <c r="X142"/>
      <c r="Y142"/>
      <c r="Z142"/>
      <c r="AA142"/>
      <c r="AB142"/>
      <c r="AC142"/>
      <c r="AD142"/>
      <c r="AE142"/>
      <c r="AF142"/>
      <c r="AG142"/>
      <c r="AH142"/>
      <c r="AI142"/>
    </row>
    <row r="143" spans="1:35">
      <c r="A143"/>
      <c r="B143"/>
      <c r="C143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  <c r="V143"/>
      <c r="W143"/>
      <c r="X143"/>
      <c r="Y143"/>
      <c r="Z143"/>
      <c r="AA143"/>
      <c r="AB143"/>
      <c r="AC143"/>
      <c r="AD143"/>
      <c r="AE143"/>
      <c r="AF143"/>
      <c r="AG143"/>
      <c r="AH143"/>
      <c r="AI143"/>
    </row>
    <row r="144" spans="1:35">
      <c r="A144"/>
      <c r="B144"/>
      <c r="C144"/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  <c r="V144"/>
      <c r="W144"/>
      <c r="X144"/>
      <c r="Y144"/>
      <c r="Z144"/>
      <c r="AA144"/>
      <c r="AB144"/>
      <c r="AC144"/>
      <c r="AD144"/>
      <c r="AE144"/>
      <c r="AF144"/>
      <c r="AG144"/>
      <c r="AH144"/>
      <c r="AI144"/>
    </row>
    <row r="145" spans="1:35">
      <c r="A145"/>
      <c r="B145"/>
      <c r="C145"/>
      <c r="E145"/>
      <c r="F145"/>
      <c r="G145"/>
      <c r="H145"/>
      <c r="I145"/>
      <c r="J145"/>
      <c r="K145"/>
      <c r="L145"/>
      <c r="M145"/>
      <c r="N145"/>
      <c r="O145"/>
      <c r="P145"/>
      <c r="Q145"/>
      <c r="R145"/>
      <c r="S145"/>
      <c r="T145"/>
      <c r="V145"/>
      <c r="W145"/>
      <c r="X145"/>
      <c r="Y145"/>
      <c r="Z145"/>
      <c r="AA145"/>
      <c r="AB145"/>
      <c r="AC145"/>
      <c r="AD145"/>
      <c r="AE145"/>
      <c r="AF145"/>
      <c r="AG145"/>
      <c r="AH145"/>
      <c r="AI145"/>
    </row>
    <row r="146" spans="1:35">
      <c r="A146"/>
      <c r="B146"/>
      <c r="C146"/>
      <c r="E146"/>
      <c r="F146"/>
      <c r="G146"/>
      <c r="H146"/>
      <c r="I146"/>
      <c r="J146"/>
      <c r="K146"/>
      <c r="L146"/>
      <c r="M146"/>
      <c r="N146"/>
      <c r="O146"/>
      <c r="P146"/>
      <c r="Q146"/>
      <c r="R146"/>
      <c r="S146"/>
      <c r="T146"/>
      <c r="V146"/>
      <c r="W146"/>
      <c r="X146"/>
      <c r="Y146"/>
      <c r="Z146"/>
      <c r="AA146"/>
      <c r="AB146"/>
      <c r="AC146"/>
      <c r="AD146"/>
      <c r="AE146"/>
      <c r="AF146"/>
      <c r="AG146"/>
      <c r="AH146"/>
      <c r="AI146"/>
    </row>
    <row r="147" spans="1:35">
      <c r="A147"/>
      <c r="B147"/>
      <c r="C147"/>
      <c r="E147"/>
      <c r="F147"/>
      <c r="G147"/>
      <c r="H147"/>
      <c r="I147"/>
      <c r="J147"/>
      <c r="K147"/>
      <c r="L147"/>
      <c r="M147"/>
      <c r="N147"/>
      <c r="O147"/>
      <c r="P147"/>
      <c r="Q147"/>
      <c r="R147"/>
      <c r="S147"/>
      <c r="T147"/>
      <c r="V147"/>
      <c r="W147"/>
      <c r="X147"/>
      <c r="Y147"/>
      <c r="Z147"/>
      <c r="AA147"/>
      <c r="AB147"/>
      <c r="AC147"/>
      <c r="AD147"/>
      <c r="AE147"/>
      <c r="AF147"/>
      <c r="AG147"/>
      <c r="AH147"/>
      <c r="AI147"/>
    </row>
    <row r="148" spans="1:35">
      <c r="A148"/>
      <c r="B148"/>
      <c r="C148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  <c r="V148"/>
      <c r="W148"/>
      <c r="X148"/>
      <c r="Y148"/>
      <c r="Z148"/>
      <c r="AA148"/>
      <c r="AB148"/>
      <c r="AC148"/>
      <c r="AD148"/>
      <c r="AE148"/>
      <c r="AF148"/>
      <c r="AG148"/>
      <c r="AH148"/>
      <c r="AI148"/>
    </row>
    <row r="149" spans="1:35">
      <c r="A149"/>
      <c r="B149"/>
      <c r="C149"/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  <c r="S149"/>
      <c r="T149"/>
      <c r="V149"/>
      <c r="W149"/>
      <c r="X149"/>
      <c r="Y149"/>
      <c r="Z149"/>
      <c r="AA149"/>
      <c r="AB149"/>
      <c r="AC149"/>
      <c r="AD149"/>
      <c r="AE149"/>
      <c r="AF149"/>
      <c r="AG149"/>
      <c r="AH149"/>
      <c r="AI149"/>
    </row>
    <row r="150" spans="1:35">
      <c r="A150"/>
      <c r="B150"/>
      <c r="C150"/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  <c r="S150"/>
      <c r="T150"/>
      <c r="V150"/>
      <c r="W150"/>
      <c r="X150"/>
      <c r="Y150"/>
      <c r="Z150"/>
      <c r="AA150"/>
      <c r="AB150"/>
      <c r="AC150"/>
      <c r="AD150"/>
      <c r="AE150"/>
      <c r="AF150"/>
      <c r="AG150"/>
      <c r="AH150"/>
      <c r="AI150"/>
    </row>
    <row r="151" spans="1:35">
      <c r="A151"/>
      <c r="B151"/>
      <c r="C151"/>
      <c r="E151"/>
      <c r="F151"/>
      <c r="G151"/>
      <c r="H151"/>
      <c r="I151"/>
      <c r="J151"/>
      <c r="K151"/>
      <c r="L151"/>
      <c r="M151"/>
      <c r="N151"/>
      <c r="O151"/>
      <c r="P151"/>
      <c r="Q151"/>
      <c r="R151"/>
      <c r="S151"/>
      <c r="T151"/>
      <c r="V151"/>
      <c r="W151"/>
      <c r="X151"/>
      <c r="Y151"/>
      <c r="Z151"/>
      <c r="AA151"/>
      <c r="AB151"/>
      <c r="AC151"/>
      <c r="AD151"/>
      <c r="AE151"/>
      <c r="AF151"/>
      <c r="AG151"/>
      <c r="AH151"/>
      <c r="AI151"/>
    </row>
    <row r="152" spans="1:35">
      <c r="A152"/>
      <c r="B152"/>
      <c r="C152"/>
      <c r="E152"/>
      <c r="F152"/>
      <c r="G152"/>
      <c r="H152"/>
      <c r="I152"/>
      <c r="J152"/>
      <c r="K152"/>
      <c r="L152"/>
      <c r="M152"/>
      <c r="N152"/>
      <c r="O152"/>
      <c r="P152"/>
      <c r="Q152"/>
      <c r="R152"/>
      <c r="S152"/>
      <c r="T152"/>
      <c r="V152"/>
      <c r="W152"/>
      <c r="X152"/>
      <c r="Y152"/>
      <c r="Z152"/>
      <c r="AA152"/>
      <c r="AB152"/>
      <c r="AC152"/>
      <c r="AD152"/>
      <c r="AE152"/>
      <c r="AF152"/>
      <c r="AG152"/>
      <c r="AH152"/>
      <c r="AI152"/>
    </row>
    <row r="153" spans="1:35">
      <c r="A153"/>
      <c r="B153"/>
      <c r="C153"/>
      <c r="E153"/>
      <c r="F153"/>
      <c r="G153"/>
      <c r="H153"/>
      <c r="I153"/>
      <c r="J153"/>
      <c r="K153"/>
      <c r="L153"/>
      <c r="M153"/>
      <c r="N153"/>
      <c r="O153"/>
      <c r="P153"/>
      <c r="Q153"/>
      <c r="R153"/>
      <c r="S153"/>
      <c r="T153"/>
      <c r="V153"/>
      <c r="W153"/>
      <c r="X153"/>
      <c r="Y153"/>
      <c r="Z153"/>
      <c r="AA153"/>
      <c r="AB153"/>
      <c r="AC153"/>
      <c r="AD153"/>
      <c r="AE153"/>
      <c r="AF153"/>
      <c r="AG153"/>
      <c r="AH153"/>
      <c r="AI153"/>
    </row>
    <row r="154" spans="1:35">
      <c r="A154"/>
      <c r="B154"/>
      <c r="C154"/>
      <c r="E154"/>
      <c r="F154"/>
      <c r="G154"/>
      <c r="H154"/>
      <c r="I154"/>
      <c r="J154"/>
      <c r="K154"/>
      <c r="L154"/>
      <c r="M154"/>
      <c r="N154"/>
      <c r="O154"/>
      <c r="P154"/>
      <c r="Q154"/>
      <c r="R154"/>
      <c r="S154"/>
      <c r="T154"/>
      <c r="V154"/>
      <c r="W154"/>
      <c r="X154"/>
      <c r="Y154"/>
      <c r="Z154"/>
      <c r="AA154"/>
      <c r="AB154"/>
      <c r="AC154"/>
      <c r="AD154"/>
      <c r="AE154"/>
      <c r="AF154"/>
      <c r="AG154"/>
      <c r="AH154"/>
      <c r="AI154"/>
    </row>
    <row r="155" spans="1:35">
      <c r="A155"/>
      <c r="B155"/>
      <c r="C155"/>
      <c r="E155"/>
      <c r="F155"/>
      <c r="G155"/>
      <c r="H155"/>
      <c r="I155"/>
      <c r="J155"/>
      <c r="K155"/>
      <c r="L155"/>
      <c r="M155"/>
      <c r="N155"/>
      <c r="O155"/>
      <c r="P155"/>
      <c r="Q155"/>
      <c r="R155"/>
      <c r="S155"/>
      <c r="T155"/>
      <c r="V155"/>
      <c r="W155"/>
      <c r="X155"/>
      <c r="Y155"/>
      <c r="Z155"/>
      <c r="AA155"/>
      <c r="AB155"/>
      <c r="AC155"/>
      <c r="AD155"/>
      <c r="AE155"/>
      <c r="AF155"/>
      <c r="AG155"/>
      <c r="AH155"/>
      <c r="AI155"/>
    </row>
    <row r="156" spans="1:35">
      <c r="A156"/>
      <c r="B156"/>
      <c r="C156"/>
      <c r="E156"/>
      <c r="F156"/>
      <c r="G156"/>
      <c r="H156"/>
      <c r="I156"/>
      <c r="J156"/>
      <c r="K156"/>
      <c r="L156"/>
      <c r="M156"/>
      <c r="N156"/>
      <c r="O156"/>
      <c r="P156"/>
      <c r="Q156"/>
      <c r="R156"/>
      <c r="S156"/>
      <c r="T156"/>
      <c r="V156"/>
      <c r="W156"/>
      <c r="X156"/>
      <c r="Y156"/>
      <c r="Z156"/>
      <c r="AA156"/>
      <c r="AB156"/>
      <c r="AC156"/>
      <c r="AD156"/>
      <c r="AE156"/>
      <c r="AF156"/>
      <c r="AG156"/>
      <c r="AH156"/>
      <c r="AI156"/>
    </row>
    <row r="157" spans="1:35">
      <c r="A157"/>
      <c r="B157"/>
      <c r="C157"/>
      <c r="E157"/>
      <c r="F157"/>
      <c r="G157"/>
      <c r="H157"/>
      <c r="I157"/>
      <c r="J157"/>
      <c r="K157"/>
      <c r="L157"/>
      <c r="M157"/>
      <c r="N157"/>
      <c r="O157"/>
      <c r="P157"/>
      <c r="Q157"/>
      <c r="R157"/>
      <c r="S157"/>
      <c r="T157"/>
      <c r="V157"/>
      <c r="W157"/>
      <c r="X157"/>
      <c r="Y157"/>
      <c r="Z157"/>
      <c r="AA157"/>
      <c r="AB157"/>
      <c r="AC157"/>
      <c r="AD157"/>
      <c r="AE157"/>
      <c r="AF157"/>
      <c r="AG157"/>
      <c r="AH157"/>
      <c r="AI157"/>
    </row>
    <row r="158" spans="1:35">
      <c r="A158"/>
      <c r="B158"/>
      <c r="C158"/>
      <c r="E158"/>
      <c r="F158"/>
      <c r="G158"/>
      <c r="H158"/>
      <c r="I158"/>
      <c r="J158"/>
      <c r="K158"/>
      <c r="L158"/>
      <c r="M158"/>
      <c r="N158"/>
      <c r="O158"/>
      <c r="P158"/>
      <c r="Q158"/>
      <c r="R158"/>
      <c r="S158"/>
      <c r="T158"/>
      <c r="V158"/>
      <c r="W158"/>
      <c r="X158"/>
      <c r="Y158"/>
      <c r="Z158"/>
      <c r="AA158"/>
      <c r="AB158"/>
      <c r="AC158"/>
      <c r="AD158"/>
      <c r="AE158"/>
      <c r="AF158"/>
      <c r="AG158"/>
      <c r="AH158"/>
      <c r="AI158"/>
    </row>
    <row r="159" spans="1:35">
      <c r="A159"/>
      <c r="B159"/>
      <c r="C159"/>
      <c r="E159"/>
      <c r="F159"/>
      <c r="G159"/>
      <c r="H159"/>
      <c r="I159"/>
      <c r="J159"/>
      <c r="K159"/>
      <c r="L159"/>
      <c r="M159"/>
      <c r="N159"/>
      <c r="O159"/>
      <c r="P159"/>
      <c r="Q159"/>
      <c r="R159"/>
      <c r="S159"/>
      <c r="T159"/>
      <c r="V159"/>
      <c r="W159"/>
      <c r="X159"/>
      <c r="Y159"/>
      <c r="Z159"/>
      <c r="AA159"/>
      <c r="AB159"/>
      <c r="AC159"/>
      <c r="AD159"/>
      <c r="AE159"/>
      <c r="AF159"/>
      <c r="AG159"/>
      <c r="AH159"/>
      <c r="AI159"/>
    </row>
    <row r="160" spans="1:35">
      <c r="A160"/>
      <c r="B160"/>
      <c r="C160"/>
      <c r="E160"/>
      <c r="F160"/>
      <c r="G160"/>
      <c r="H160"/>
      <c r="I160"/>
      <c r="J160"/>
      <c r="K160"/>
      <c r="L160"/>
      <c r="M160"/>
      <c r="N160"/>
      <c r="O160"/>
      <c r="P160"/>
      <c r="Q160"/>
      <c r="R160"/>
      <c r="S160"/>
      <c r="T160"/>
      <c r="V160"/>
      <c r="W160"/>
      <c r="X160"/>
      <c r="Y160"/>
      <c r="Z160"/>
      <c r="AA160"/>
      <c r="AB160"/>
      <c r="AC160"/>
      <c r="AD160"/>
      <c r="AE160"/>
      <c r="AF160"/>
      <c r="AG160"/>
      <c r="AH160"/>
      <c r="AI160"/>
    </row>
    <row r="161" spans="1:35">
      <c r="A161"/>
      <c r="B161"/>
      <c r="C161"/>
      <c r="E161"/>
      <c r="F161"/>
      <c r="G161"/>
      <c r="H161"/>
      <c r="I161"/>
      <c r="J161"/>
      <c r="K161"/>
      <c r="L161"/>
      <c r="M161"/>
      <c r="N161"/>
      <c r="O161"/>
      <c r="P161"/>
      <c r="Q161"/>
      <c r="R161"/>
      <c r="S161"/>
      <c r="T161"/>
      <c r="V161"/>
      <c r="W161"/>
      <c r="X161"/>
      <c r="Y161"/>
      <c r="Z161"/>
      <c r="AA161"/>
      <c r="AB161"/>
      <c r="AC161"/>
      <c r="AD161"/>
      <c r="AE161"/>
      <c r="AF161"/>
      <c r="AG161"/>
      <c r="AH161"/>
      <c r="AI161"/>
    </row>
    <row r="162" spans="1:35">
      <c r="A162"/>
      <c r="B162"/>
      <c r="C162"/>
      <c r="E162"/>
      <c r="F162"/>
      <c r="G162"/>
      <c r="H162"/>
      <c r="I162"/>
      <c r="J162"/>
      <c r="K162"/>
      <c r="L162"/>
      <c r="M162"/>
      <c r="N162"/>
      <c r="O162"/>
      <c r="P162"/>
      <c r="Q162"/>
      <c r="R162"/>
      <c r="S162"/>
      <c r="T162"/>
      <c r="V162"/>
      <c r="W162"/>
      <c r="X162"/>
      <c r="Y162"/>
      <c r="Z162"/>
      <c r="AA162"/>
      <c r="AB162"/>
      <c r="AC162"/>
      <c r="AD162"/>
      <c r="AE162"/>
      <c r="AF162"/>
      <c r="AG162"/>
      <c r="AH162"/>
      <c r="AI162"/>
    </row>
    <row r="163" spans="1:35">
      <c r="A163"/>
      <c r="B163"/>
      <c r="C163"/>
      <c r="E163"/>
      <c r="F163"/>
      <c r="G163"/>
      <c r="H163"/>
      <c r="I163"/>
      <c r="J163"/>
      <c r="K163"/>
      <c r="L163"/>
      <c r="M163"/>
      <c r="N163"/>
      <c r="O163"/>
      <c r="P163"/>
      <c r="Q163"/>
      <c r="R163"/>
      <c r="S163"/>
      <c r="T163"/>
      <c r="V163"/>
      <c r="W163"/>
      <c r="X163"/>
      <c r="Y163"/>
      <c r="Z163"/>
      <c r="AA163"/>
      <c r="AB163"/>
      <c r="AC163"/>
      <c r="AD163"/>
      <c r="AE163"/>
      <c r="AF163"/>
      <c r="AG163"/>
      <c r="AH163"/>
      <c r="AI163"/>
    </row>
    <row r="164" spans="1:35">
      <c r="A164"/>
      <c r="B164"/>
      <c r="C164"/>
      <c r="E164"/>
      <c r="F164"/>
      <c r="G164"/>
      <c r="H164"/>
      <c r="I164"/>
      <c r="J164"/>
      <c r="K164"/>
      <c r="L164"/>
      <c r="M164"/>
      <c r="N164"/>
      <c r="O164"/>
      <c r="P164"/>
      <c r="Q164"/>
      <c r="R164"/>
      <c r="S164"/>
      <c r="T164"/>
      <c r="V164"/>
      <c r="W164"/>
      <c r="X164"/>
      <c r="Y164"/>
      <c r="Z164"/>
      <c r="AA164"/>
      <c r="AB164"/>
      <c r="AC164"/>
      <c r="AD164"/>
      <c r="AE164"/>
      <c r="AF164"/>
      <c r="AG164"/>
      <c r="AH164"/>
      <c r="AI164"/>
    </row>
    <row r="165" spans="1:35">
      <c r="A165"/>
      <c r="B165"/>
      <c r="C165"/>
      <c r="E165"/>
      <c r="F165"/>
      <c r="G165"/>
      <c r="H165"/>
      <c r="I165"/>
      <c r="J165"/>
      <c r="K165"/>
      <c r="L165"/>
      <c r="M165"/>
      <c r="N165"/>
      <c r="O165"/>
      <c r="P165"/>
      <c r="Q165"/>
      <c r="R165"/>
      <c r="S165"/>
      <c r="T165"/>
      <c r="V165"/>
      <c r="W165"/>
      <c r="X165"/>
      <c r="Y165"/>
      <c r="Z165"/>
      <c r="AA165"/>
      <c r="AB165"/>
      <c r="AC165"/>
      <c r="AD165"/>
      <c r="AE165"/>
      <c r="AF165"/>
      <c r="AG165"/>
      <c r="AH165"/>
      <c r="AI165"/>
    </row>
    <row r="166" spans="1:35">
      <c r="A166"/>
      <c r="B166"/>
      <c r="C166"/>
      <c r="E166"/>
      <c r="F166"/>
      <c r="G166"/>
      <c r="H166"/>
      <c r="I166"/>
      <c r="J166"/>
      <c r="K166"/>
      <c r="L166"/>
      <c r="M166"/>
      <c r="N166"/>
      <c r="O166"/>
      <c r="P166"/>
      <c r="Q166"/>
      <c r="R166"/>
      <c r="S166"/>
      <c r="T166"/>
      <c r="V166"/>
      <c r="W166"/>
      <c r="X166"/>
      <c r="Y166"/>
      <c r="Z166"/>
      <c r="AA166"/>
      <c r="AB166"/>
      <c r="AC166"/>
      <c r="AD166"/>
      <c r="AE166"/>
      <c r="AF166"/>
      <c r="AG166"/>
      <c r="AH166"/>
      <c r="AI166"/>
    </row>
    <row r="167" spans="1:35">
      <c r="A167"/>
      <c r="B167"/>
      <c r="C167"/>
      <c r="E167"/>
      <c r="F167"/>
      <c r="G167"/>
      <c r="H167"/>
      <c r="I167"/>
      <c r="J167"/>
      <c r="K167"/>
      <c r="L167"/>
      <c r="M167"/>
      <c r="N167"/>
      <c r="O167"/>
      <c r="P167"/>
      <c r="Q167"/>
      <c r="R167"/>
      <c r="S167"/>
      <c r="T167"/>
      <c r="V167"/>
      <c r="W167"/>
      <c r="X167"/>
      <c r="Y167"/>
      <c r="Z167"/>
      <c r="AA167"/>
      <c r="AB167"/>
      <c r="AC167"/>
      <c r="AD167"/>
      <c r="AE167"/>
      <c r="AF167"/>
      <c r="AG167"/>
      <c r="AH167"/>
      <c r="AI167"/>
    </row>
    <row r="168" spans="1:35">
      <c r="A168"/>
      <c r="B168"/>
      <c r="C168"/>
      <c r="E168"/>
      <c r="F168"/>
      <c r="G168"/>
      <c r="H168"/>
      <c r="I168"/>
      <c r="J168"/>
      <c r="K168"/>
      <c r="L168"/>
      <c r="M168"/>
      <c r="N168"/>
      <c r="O168"/>
      <c r="P168"/>
      <c r="Q168"/>
      <c r="R168"/>
      <c r="S168"/>
      <c r="T168"/>
      <c r="V168"/>
      <c r="W168"/>
      <c r="X168"/>
      <c r="Y168"/>
      <c r="Z168"/>
      <c r="AA168"/>
      <c r="AB168"/>
      <c r="AC168"/>
      <c r="AD168"/>
      <c r="AE168"/>
      <c r="AF168"/>
      <c r="AG168"/>
      <c r="AH168"/>
      <c r="AI168"/>
    </row>
    <row r="169" spans="1:35">
      <c r="A169"/>
      <c r="B169"/>
      <c r="C169"/>
      <c r="E169"/>
      <c r="F169"/>
      <c r="G169"/>
      <c r="H169"/>
      <c r="I169"/>
      <c r="J169"/>
      <c r="K169"/>
      <c r="L169"/>
      <c r="M169"/>
      <c r="N169"/>
      <c r="O169"/>
      <c r="P169"/>
      <c r="Q169"/>
      <c r="R169"/>
      <c r="S169"/>
      <c r="T169"/>
      <c r="V169"/>
      <c r="W169"/>
      <c r="X169"/>
      <c r="Y169"/>
      <c r="Z169"/>
      <c r="AA169"/>
      <c r="AB169"/>
      <c r="AC169"/>
      <c r="AD169"/>
      <c r="AE169"/>
      <c r="AF169"/>
      <c r="AG169"/>
      <c r="AH169"/>
      <c r="AI169"/>
    </row>
    <row r="170" spans="1:35">
      <c r="A170"/>
      <c r="B170"/>
      <c r="C170"/>
      <c r="E170"/>
      <c r="F170"/>
      <c r="G170"/>
      <c r="H170"/>
      <c r="I170"/>
      <c r="J170"/>
      <c r="K170"/>
      <c r="L170"/>
      <c r="M170"/>
      <c r="N170"/>
      <c r="O170"/>
      <c r="P170"/>
      <c r="Q170"/>
      <c r="R170"/>
      <c r="S170"/>
      <c r="T170"/>
      <c r="V170"/>
      <c r="W170"/>
      <c r="X170"/>
      <c r="Y170"/>
      <c r="Z170"/>
      <c r="AA170"/>
      <c r="AB170"/>
      <c r="AC170"/>
      <c r="AD170"/>
      <c r="AE170"/>
      <c r="AF170"/>
      <c r="AG170"/>
      <c r="AH170"/>
      <c r="AI170"/>
    </row>
    <row r="171" spans="1:35">
      <c r="A171"/>
      <c r="B171"/>
      <c r="C171"/>
      <c r="E171"/>
      <c r="F171"/>
      <c r="G171"/>
      <c r="H171"/>
      <c r="I171"/>
      <c r="J171"/>
      <c r="K171"/>
      <c r="L171"/>
      <c r="M171"/>
      <c r="N171"/>
      <c r="O171"/>
      <c r="P171"/>
      <c r="Q171"/>
      <c r="R171"/>
      <c r="S171"/>
      <c r="T171"/>
      <c r="V171"/>
      <c r="W171"/>
      <c r="X171"/>
      <c r="Y171"/>
      <c r="Z171"/>
      <c r="AA171"/>
      <c r="AB171"/>
      <c r="AC171"/>
      <c r="AD171"/>
      <c r="AE171"/>
      <c r="AF171"/>
      <c r="AG171"/>
      <c r="AH171"/>
      <c r="AI171"/>
    </row>
    <row r="172" spans="1:35">
      <c r="A172"/>
      <c r="B172"/>
      <c r="C172"/>
      <c r="E172"/>
      <c r="F172"/>
      <c r="G172"/>
      <c r="H172"/>
      <c r="I172"/>
      <c r="J172"/>
      <c r="K172"/>
      <c r="L172"/>
      <c r="M172"/>
      <c r="N172"/>
      <c r="O172"/>
      <c r="P172"/>
      <c r="Q172"/>
      <c r="R172"/>
      <c r="S172"/>
      <c r="T172"/>
      <c r="V172"/>
      <c r="W172"/>
      <c r="X172"/>
      <c r="Y172"/>
      <c r="Z172"/>
      <c r="AA172"/>
      <c r="AB172"/>
      <c r="AC172"/>
      <c r="AD172"/>
      <c r="AE172"/>
      <c r="AF172"/>
      <c r="AG172"/>
      <c r="AH172"/>
      <c r="AI172"/>
    </row>
    <row r="173" spans="1:35">
      <c r="A173"/>
      <c r="B173"/>
      <c r="C173"/>
      <c r="E173"/>
      <c r="F173"/>
      <c r="G173"/>
      <c r="H173"/>
      <c r="I173"/>
      <c r="J173"/>
      <c r="K173"/>
      <c r="L173"/>
      <c r="M173"/>
      <c r="N173"/>
      <c r="O173"/>
      <c r="P173"/>
      <c r="Q173"/>
      <c r="R173"/>
      <c r="S173"/>
      <c r="T173"/>
      <c r="V173"/>
      <c r="W173"/>
      <c r="X173"/>
      <c r="Y173"/>
      <c r="Z173"/>
      <c r="AA173"/>
      <c r="AB173"/>
      <c r="AC173"/>
      <c r="AD173"/>
      <c r="AE173"/>
      <c r="AF173"/>
      <c r="AG173"/>
      <c r="AH173"/>
      <c r="AI173"/>
    </row>
    <row r="174" spans="1:35">
      <c r="A174"/>
      <c r="B174"/>
      <c r="C174"/>
      <c r="E174"/>
      <c r="F174"/>
      <c r="G174"/>
      <c r="H174"/>
      <c r="I174"/>
      <c r="J174"/>
      <c r="K174"/>
      <c r="L174"/>
      <c r="M174"/>
      <c r="N174"/>
      <c r="O174"/>
      <c r="P174"/>
      <c r="Q174"/>
      <c r="R174"/>
      <c r="S174"/>
      <c r="T174"/>
      <c r="V174"/>
      <c r="W174"/>
      <c r="X174"/>
      <c r="Y174"/>
      <c r="Z174"/>
      <c r="AA174"/>
      <c r="AB174"/>
      <c r="AC174"/>
      <c r="AD174"/>
      <c r="AE174"/>
      <c r="AF174"/>
      <c r="AG174"/>
      <c r="AH174"/>
      <c r="AI174"/>
    </row>
    <row r="175" spans="1:35">
      <c r="A175"/>
      <c r="B175"/>
      <c r="C175"/>
      <c r="E175"/>
      <c r="F175"/>
      <c r="G175"/>
      <c r="H175"/>
      <c r="I175"/>
      <c r="J175"/>
      <c r="K175"/>
      <c r="L175"/>
      <c r="M175"/>
      <c r="N175"/>
      <c r="O175"/>
      <c r="P175"/>
      <c r="Q175"/>
      <c r="R175"/>
      <c r="S175"/>
      <c r="T175"/>
      <c r="V175"/>
      <c r="W175"/>
      <c r="X175"/>
      <c r="Y175"/>
      <c r="Z175"/>
      <c r="AA175"/>
      <c r="AB175"/>
      <c r="AC175"/>
      <c r="AD175"/>
      <c r="AE175"/>
      <c r="AF175"/>
      <c r="AG175"/>
      <c r="AH175"/>
      <c r="AI175"/>
    </row>
    <row r="176" spans="1:35">
      <c r="A176"/>
      <c r="B176"/>
      <c r="C176"/>
      <c r="E176"/>
      <c r="F176"/>
      <c r="G176"/>
      <c r="H176"/>
      <c r="I176"/>
      <c r="J176"/>
      <c r="K176"/>
      <c r="L176"/>
      <c r="M176"/>
      <c r="N176"/>
      <c r="O176"/>
      <c r="P176"/>
      <c r="Q176"/>
      <c r="R176"/>
      <c r="S176"/>
      <c r="T176"/>
      <c r="V176"/>
      <c r="W176"/>
      <c r="X176"/>
      <c r="Y176"/>
      <c r="Z176"/>
      <c r="AA176"/>
      <c r="AB176"/>
      <c r="AC176"/>
      <c r="AD176"/>
      <c r="AE176"/>
      <c r="AF176"/>
      <c r="AG176"/>
      <c r="AH176"/>
      <c r="AI176"/>
    </row>
    <row r="177" spans="1:35">
      <c r="A177"/>
      <c r="B177"/>
      <c r="C177"/>
      <c r="E177"/>
      <c r="F177"/>
      <c r="G177"/>
      <c r="H177"/>
      <c r="I177"/>
      <c r="J177"/>
      <c r="K177"/>
      <c r="L177"/>
      <c r="M177"/>
      <c r="N177"/>
      <c r="O177"/>
      <c r="P177"/>
      <c r="Q177"/>
      <c r="R177"/>
      <c r="S177"/>
      <c r="T177"/>
      <c r="V177"/>
      <c r="W177"/>
      <c r="X177"/>
      <c r="Y177"/>
      <c r="Z177"/>
      <c r="AA177"/>
      <c r="AB177"/>
      <c r="AC177"/>
      <c r="AD177"/>
      <c r="AE177"/>
      <c r="AF177"/>
      <c r="AG177"/>
      <c r="AH177"/>
      <c r="AI177"/>
    </row>
    <row r="178" spans="1:35">
      <c r="A178"/>
      <c r="B178"/>
      <c r="C178"/>
      <c r="E178"/>
      <c r="F178"/>
      <c r="G178"/>
      <c r="H178"/>
      <c r="I178"/>
      <c r="J178"/>
      <c r="K178"/>
      <c r="L178"/>
      <c r="M178"/>
      <c r="N178"/>
      <c r="O178"/>
      <c r="P178"/>
      <c r="Q178"/>
      <c r="R178"/>
      <c r="S178"/>
      <c r="T178"/>
      <c r="V178"/>
      <c r="W178"/>
      <c r="X178"/>
      <c r="Y178"/>
      <c r="Z178"/>
      <c r="AA178"/>
      <c r="AB178"/>
      <c r="AC178"/>
      <c r="AD178"/>
      <c r="AE178"/>
      <c r="AF178"/>
      <c r="AG178"/>
      <c r="AH178"/>
      <c r="AI178"/>
    </row>
    <row r="179" spans="1:35">
      <c r="A179"/>
      <c r="B179"/>
      <c r="C179"/>
      <c r="E179"/>
      <c r="F179"/>
      <c r="G179"/>
      <c r="H179"/>
      <c r="I179"/>
      <c r="J179"/>
      <c r="K179"/>
      <c r="L179"/>
      <c r="M179"/>
      <c r="N179"/>
      <c r="O179"/>
      <c r="P179"/>
      <c r="Q179"/>
      <c r="R179"/>
      <c r="S179"/>
      <c r="T179"/>
      <c r="V179"/>
      <c r="W179"/>
      <c r="X179"/>
      <c r="Y179"/>
      <c r="Z179"/>
      <c r="AA179"/>
      <c r="AB179"/>
      <c r="AC179"/>
      <c r="AD179"/>
      <c r="AE179"/>
      <c r="AF179"/>
      <c r="AG179"/>
      <c r="AH179"/>
      <c r="AI179"/>
    </row>
    <row r="180" spans="1:35">
      <c r="A180"/>
      <c r="B180"/>
      <c r="C180"/>
      <c r="E180"/>
      <c r="F180"/>
      <c r="G180"/>
      <c r="H180"/>
      <c r="I180"/>
      <c r="J180"/>
      <c r="K180"/>
      <c r="L180"/>
      <c r="M180"/>
      <c r="N180"/>
      <c r="O180"/>
      <c r="P180"/>
      <c r="Q180"/>
      <c r="R180"/>
      <c r="S180"/>
      <c r="T180"/>
      <c r="V180"/>
      <c r="W180"/>
      <c r="X180"/>
      <c r="Y180"/>
      <c r="Z180"/>
      <c r="AA180"/>
      <c r="AB180"/>
      <c r="AC180"/>
      <c r="AD180"/>
      <c r="AE180"/>
      <c r="AF180"/>
      <c r="AG180"/>
      <c r="AH180"/>
      <c r="AI180"/>
    </row>
    <row r="181" spans="1:35">
      <c r="A181"/>
      <c r="B181"/>
      <c r="C181"/>
      <c r="E181"/>
      <c r="F181"/>
      <c r="G181"/>
      <c r="H181"/>
      <c r="I181"/>
      <c r="J181"/>
      <c r="K181"/>
      <c r="L181"/>
      <c r="M181"/>
      <c r="N181"/>
      <c r="O181"/>
      <c r="P181"/>
      <c r="Q181"/>
      <c r="R181"/>
      <c r="S181"/>
      <c r="T181"/>
      <c r="V181"/>
      <c r="W181"/>
      <c r="X181"/>
      <c r="Y181"/>
      <c r="Z181"/>
      <c r="AA181"/>
      <c r="AB181"/>
      <c r="AC181"/>
      <c r="AD181"/>
      <c r="AE181"/>
      <c r="AF181"/>
      <c r="AG181"/>
      <c r="AH181"/>
      <c r="AI181"/>
    </row>
    <row r="182" spans="1:35">
      <c r="A182"/>
      <c r="B182"/>
      <c r="C182"/>
      <c r="E182"/>
      <c r="F182"/>
      <c r="G182"/>
      <c r="H182"/>
      <c r="I182"/>
      <c r="J182"/>
      <c r="K182"/>
      <c r="L182"/>
      <c r="M182"/>
      <c r="N182"/>
      <c r="O182"/>
      <c r="P182"/>
      <c r="Q182"/>
      <c r="R182"/>
      <c r="S182"/>
      <c r="T182"/>
      <c r="V182"/>
      <c r="W182"/>
      <c r="X182"/>
      <c r="Y182"/>
      <c r="Z182"/>
      <c r="AA182"/>
      <c r="AB182"/>
      <c r="AC182"/>
      <c r="AD182"/>
      <c r="AE182"/>
      <c r="AF182"/>
      <c r="AG182"/>
      <c r="AH182"/>
      <c r="AI182"/>
    </row>
  </sheetData>
  <sheetProtection sheet="1" selectLockedCells="1"/>
  <mergeCells count="82">
    <mergeCell ref="Z37:AA37"/>
    <mergeCell ref="AC37:AD37"/>
    <mergeCell ref="E16:O16"/>
    <mergeCell ref="V16:AG16"/>
    <mergeCell ref="E17:O17"/>
    <mergeCell ref="V17:AG17"/>
    <mergeCell ref="V21:AG21"/>
    <mergeCell ref="V18:AG18"/>
    <mergeCell ref="E19:O19"/>
    <mergeCell ref="V19:AG19"/>
    <mergeCell ref="E20:O20"/>
    <mergeCell ref="V20:AG20"/>
    <mergeCell ref="E21:O21"/>
    <mergeCell ref="A29:AI29"/>
    <mergeCell ref="E27:O27"/>
    <mergeCell ref="A33:B33"/>
    <mergeCell ref="A39:AI39"/>
    <mergeCell ref="J36:N36"/>
    <mergeCell ref="O36:S36"/>
    <mergeCell ref="T36:Y36"/>
    <mergeCell ref="Z36:AD36"/>
    <mergeCell ref="A38:I38"/>
    <mergeCell ref="A37:I37"/>
    <mergeCell ref="J37:K37"/>
    <mergeCell ref="M37:N37"/>
    <mergeCell ref="O37:P37"/>
    <mergeCell ref="R37:S37"/>
    <mergeCell ref="AE36:AI36"/>
    <mergeCell ref="AE37:AF37"/>
    <mergeCell ref="AH37:AI37"/>
    <mergeCell ref="T37:V37"/>
    <mergeCell ref="X37:Y37"/>
    <mergeCell ref="F1:AD1"/>
    <mergeCell ref="A3:AI3"/>
    <mergeCell ref="AM3:AM4"/>
    <mergeCell ref="AN3:AN4"/>
    <mergeCell ref="F12:O12"/>
    <mergeCell ref="W12:AG12"/>
    <mergeCell ref="W5:AI5"/>
    <mergeCell ref="F6:Q6"/>
    <mergeCell ref="W6:Y6"/>
    <mergeCell ref="F7:Q7"/>
    <mergeCell ref="W7:X7"/>
    <mergeCell ref="F5:Q5"/>
    <mergeCell ref="W8:X9"/>
    <mergeCell ref="A10:E11"/>
    <mergeCell ref="F10:Q10"/>
    <mergeCell ref="R10:V11"/>
    <mergeCell ref="AQ3:AQ4"/>
    <mergeCell ref="A4:I4"/>
    <mergeCell ref="J4:M4"/>
    <mergeCell ref="O4:Q4"/>
    <mergeCell ref="S4:W4"/>
    <mergeCell ref="Y4:AI4"/>
    <mergeCell ref="AO3:AO4"/>
    <mergeCell ref="AP3:AP4"/>
    <mergeCell ref="W10:X11"/>
    <mergeCell ref="F11:Q11"/>
    <mergeCell ref="F8:Q8"/>
    <mergeCell ref="F9:Q9"/>
    <mergeCell ref="A36:I36"/>
    <mergeCell ref="A34:B34"/>
    <mergeCell ref="A35:B35"/>
    <mergeCell ref="A8:E9"/>
    <mergeCell ref="R8:V9"/>
    <mergeCell ref="E22:O22"/>
    <mergeCell ref="V22:AG22"/>
    <mergeCell ref="E23:O23"/>
    <mergeCell ref="V23:AG23"/>
    <mergeCell ref="A13:O13"/>
    <mergeCell ref="R13:AG13"/>
    <mergeCell ref="E18:O18"/>
    <mergeCell ref="A32:B32"/>
    <mergeCell ref="E24:O24"/>
    <mergeCell ref="V24:AG24"/>
    <mergeCell ref="E25:O25"/>
    <mergeCell ref="V25:AG25"/>
    <mergeCell ref="A30:B30"/>
    <mergeCell ref="A31:B31"/>
    <mergeCell ref="E26:O26"/>
    <mergeCell ref="V26:AG26"/>
    <mergeCell ref="V27:AG27"/>
  </mergeCells>
  <phoneticPr fontId="22" type="noConversion"/>
  <pageMargins left="0.78740157480314965" right="0" top="0.19685039370078741" bottom="0" header="0.51181102362204722" footer="0.51181102362204722"/>
  <pageSetup paperSize="9" scale="76" orientation="portrait" r:id="rId1"/>
  <headerFooter alignWithMargins="0"/>
  <colBreaks count="1" manualBreakCount="1">
    <brk id="36" max="1048575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26"/>
  <sheetViews>
    <sheetView topLeftCell="B1" workbookViewId="0">
      <selection activeCell="D31" sqref="D30:D31"/>
    </sheetView>
  </sheetViews>
  <sheetFormatPr defaultRowHeight="12.75"/>
  <cols>
    <col min="1" max="3" width="11.42578125" customWidth="1"/>
    <col min="4" max="4" width="18.5703125" customWidth="1"/>
    <col min="5" max="5" width="5.7109375" customWidth="1"/>
    <col min="6" max="6" width="2.28515625" customWidth="1"/>
    <col min="7" max="7" width="5.7109375" customWidth="1"/>
    <col min="8" max="8" width="11.42578125" customWidth="1"/>
    <col min="9" max="9" width="13" bestFit="1" customWidth="1"/>
    <col min="10" max="11" width="11.42578125" customWidth="1"/>
    <col min="12" max="12" width="5.7109375" customWidth="1"/>
    <col min="13" max="13" width="2.28515625" customWidth="1"/>
    <col min="14" max="14" width="5.7109375" customWidth="1"/>
    <col min="15" max="256" width="11.42578125" customWidth="1"/>
  </cols>
  <sheetData>
    <row r="2" spans="2:14" ht="33.75">
      <c r="B2" s="558" t="s">
        <v>160</v>
      </c>
      <c r="C2" s="558"/>
      <c r="D2" s="558"/>
      <c r="E2" s="558"/>
      <c r="F2" s="558"/>
      <c r="G2" s="558"/>
      <c r="H2" s="558"/>
      <c r="I2" s="558"/>
      <c r="J2" s="558"/>
      <c r="K2" s="558"/>
      <c r="L2" s="558"/>
      <c r="M2" s="558"/>
      <c r="N2" s="558"/>
    </row>
    <row r="3" spans="2:14" ht="15.75">
      <c r="B3" s="694" t="str">
        <f>'Spielplan Sa'!A4</f>
        <v>männlich U16</v>
      </c>
      <c r="C3" s="694"/>
      <c r="D3" s="694"/>
      <c r="E3" s="694"/>
      <c r="F3" s="694"/>
      <c r="G3" s="694"/>
      <c r="H3" s="694"/>
      <c r="I3" s="694"/>
      <c r="J3" s="694"/>
      <c r="K3" s="694"/>
      <c r="L3" s="694"/>
      <c r="M3" s="694"/>
      <c r="N3" s="694"/>
    </row>
    <row r="6" spans="2:14" ht="18">
      <c r="B6" s="37" t="s">
        <v>161</v>
      </c>
      <c r="H6" s="37" t="s">
        <v>162</v>
      </c>
    </row>
    <row r="8" spans="2:14" ht="18">
      <c r="B8" s="510" t="s">
        <v>112</v>
      </c>
      <c r="C8" s="37" t="str">
        <f>'Gruppe A'!H35</f>
        <v>TV Brettorf</v>
      </c>
      <c r="E8" s="510">
        <f>'Gruppe A'!Z35</f>
        <v>9</v>
      </c>
      <c r="F8" s="37" t="s">
        <v>88</v>
      </c>
      <c r="G8" s="510">
        <f>'Gruppe A'!AB35</f>
        <v>1</v>
      </c>
      <c r="H8" s="510" t="s">
        <v>112</v>
      </c>
      <c r="I8" s="37" t="str">
        <f>'Gruppe B'!H35</f>
        <v>TV Vaihingen/Enz</v>
      </c>
      <c r="L8" s="510">
        <f>'Gruppe B'!Z35</f>
        <v>10</v>
      </c>
      <c r="M8" s="37" t="s">
        <v>88</v>
      </c>
      <c r="N8" s="510">
        <f>'Gruppe B'!AB35</f>
        <v>0</v>
      </c>
    </row>
    <row r="9" spans="2:14" ht="18">
      <c r="B9" s="510" t="s">
        <v>113</v>
      </c>
      <c r="C9" s="37" t="str">
        <f>'Gruppe A'!H36</f>
        <v>TV Wünschmichelbach</v>
      </c>
      <c r="D9" s="40"/>
      <c r="E9" s="510">
        <f>'Gruppe A'!Z36</f>
        <v>7</v>
      </c>
      <c r="F9" s="37" t="s">
        <v>88</v>
      </c>
      <c r="G9" s="510">
        <f>'Gruppe A'!AB36</f>
        <v>3</v>
      </c>
      <c r="H9" s="510" t="s">
        <v>113</v>
      </c>
      <c r="I9" s="37" t="str">
        <f>'Gruppe B'!H36</f>
        <v>SV Düdenbüttel</v>
      </c>
      <c r="L9" s="510">
        <f>'Gruppe B'!Z36</f>
        <v>7</v>
      </c>
      <c r="M9" s="37" t="s">
        <v>88</v>
      </c>
      <c r="N9" s="510">
        <f>'Gruppe B'!AB36</f>
        <v>3</v>
      </c>
    </row>
    <row r="10" spans="2:14" ht="18">
      <c r="B10" s="510" t="s">
        <v>114</v>
      </c>
      <c r="C10" s="37" t="str">
        <f>'Gruppe A'!H37</f>
        <v>TuS Wickrath</v>
      </c>
      <c r="D10" s="40"/>
      <c r="E10" s="510">
        <f>'Gruppe A'!Z37</f>
        <v>6</v>
      </c>
      <c r="F10" s="37" t="s">
        <v>88</v>
      </c>
      <c r="G10" s="510">
        <f>'Gruppe A'!AB37</f>
        <v>4</v>
      </c>
      <c r="H10" s="510" t="s">
        <v>114</v>
      </c>
      <c r="I10" s="37" t="str">
        <f>'Gruppe B'!H37</f>
        <v>TV Haibach</v>
      </c>
      <c r="L10" s="510">
        <f>'Gruppe B'!Z37</f>
        <v>5</v>
      </c>
      <c r="M10" s="37" t="s">
        <v>88</v>
      </c>
      <c r="N10" s="510">
        <f>'Gruppe B'!AB37</f>
        <v>5</v>
      </c>
    </row>
    <row r="11" spans="2:14" ht="18">
      <c r="B11" s="510" t="s">
        <v>115</v>
      </c>
      <c r="C11" s="37" t="str">
        <f>'Gruppe A'!H38</f>
        <v>Langebrücker BSV</v>
      </c>
      <c r="D11" s="37"/>
      <c r="E11" s="510">
        <f>'Gruppe A'!Z38</f>
        <v>3</v>
      </c>
      <c r="F11" s="37" t="s">
        <v>88</v>
      </c>
      <c r="G11" s="510">
        <f>'Gruppe A'!AB38</f>
        <v>7</v>
      </c>
      <c r="H11" s="510" t="s">
        <v>115</v>
      </c>
      <c r="I11" s="37" t="str">
        <f>'Gruppe B'!H38</f>
        <v>VfL Kellinghusen</v>
      </c>
      <c r="L11" s="510">
        <f>'Gruppe B'!Z38</f>
        <v>4</v>
      </c>
      <c r="M11" s="37" t="s">
        <v>88</v>
      </c>
      <c r="N11" s="510">
        <f>'Gruppe B'!AB38</f>
        <v>6</v>
      </c>
    </row>
    <row r="12" spans="2:14" ht="18">
      <c r="B12" s="510" t="s">
        <v>116</v>
      </c>
      <c r="C12" s="37" t="str">
        <f>'Gruppe A'!H39</f>
        <v>TV Augsburg</v>
      </c>
      <c r="D12" s="37"/>
      <c r="E12" s="510">
        <f>'Gruppe A'!Z39</f>
        <v>3</v>
      </c>
      <c r="F12" s="37" t="s">
        <v>88</v>
      </c>
      <c r="G12" s="510">
        <f>'Gruppe A'!AB39</f>
        <v>7</v>
      </c>
      <c r="H12" s="510" t="s">
        <v>116</v>
      </c>
      <c r="I12" s="37" t="str">
        <f>'Gruppe B'!H39</f>
        <v>DJK Nierswacht Odenkirchen</v>
      </c>
      <c r="L12" s="510">
        <f>'Gruppe B'!Z39</f>
        <v>4</v>
      </c>
      <c r="M12" s="37" t="s">
        <v>88</v>
      </c>
      <c r="N12" s="510">
        <f>'Gruppe B'!AB39</f>
        <v>6</v>
      </c>
    </row>
    <row r="13" spans="2:14" ht="18">
      <c r="B13" s="510" t="s">
        <v>117</v>
      </c>
      <c r="C13" s="37" t="str">
        <f>'Gruppe A'!H40</f>
        <v>TV Zainen-Maisenbach</v>
      </c>
      <c r="D13" s="37"/>
      <c r="E13" s="510">
        <f>'Gruppe A'!Z40</f>
        <v>2</v>
      </c>
      <c r="F13" s="37" t="s">
        <v>88</v>
      </c>
      <c r="G13" s="510">
        <f>'Gruppe A'!AB40</f>
        <v>8</v>
      </c>
      <c r="H13" s="510" t="s">
        <v>117</v>
      </c>
      <c r="I13" s="37" t="str">
        <f>'Gruppe B'!H40</f>
        <v>TV Klarenthal</v>
      </c>
      <c r="L13" s="510">
        <f>'Gruppe B'!Z40</f>
        <v>0</v>
      </c>
      <c r="M13" s="37" t="s">
        <v>88</v>
      </c>
      <c r="N13" s="510">
        <f>'Gruppe B'!AB40</f>
        <v>10</v>
      </c>
    </row>
    <row r="14" spans="2:14">
      <c r="E14" s="80"/>
      <c r="G14" s="80"/>
      <c r="L14" s="80"/>
      <c r="N14" s="80"/>
    </row>
    <row r="15" spans="2:14">
      <c r="E15" s="80"/>
      <c r="G15" s="80"/>
      <c r="L15" s="80"/>
      <c r="N15" s="80"/>
    </row>
    <row r="16" spans="2:14">
      <c r="E16" s="80"/>
      <c r="G16" s="80"/>
      <c r="L16" s="80"/>
      <c r="N16" s="80"/>
    </row>
    <row r="17" spans="2:14">
      <c r="E17" s="80"/>
      <c r="G17" s="80"/>
      <c r="L17" s="80"/>
      <c r="N17" s="80"/>
    </row>
    <row r="18" spans="2:14" ht="18">
      <c r="B18" s="37" t="s">
        <v>163</v>
      </c>
      <c r="E18" s="80"/>
      <c r="G18" s="80"/>
      <c r="H18" s="37" t="s">
        <v>164</v>
      </c>
      <c r="L18" s="80"/>
      <c r="N18" s="80"/>
    </row>
    <row r="19" spans="2:14">
      <c r="E19" s="80"/>
      <c r="G19" s="80"/>
      <c r="L19" s="80"/>
      <c r="N19" s="80"/>
    </row>
    <row r="20" spans="2:14" ht="18">
      <c r="B20" s="510" t="s">
        <v>112</v>
      </c>
      <c r="C20" s="37" t="str">
        <f>'Gruppe C'!H35</f>
        <v>TuS Dahlbruch</v>
      </c>
      <c r="E20" s="510">
        <f>'Gruppe C'!Z35</f>
        <v>7</v>
      </c>
      <c r="F20" s="37" t="s">
        <v>88</v>
      </c>
      <c r="G20" s="510">
        <f>'Gruppe C'!AB35</f>
        <v>3</v>
      </c>
      <c r="H20" s="510" t="s">
        <v>112</v>
      </c>
      <c r="I20" s="37" t="str">
        <f>'Gruppe D'!H35</f>
        <v>SV Kubschütz</v>
      </c>
      <c r="L20" s="510">
        <f>'Gruppe D'!Z35</f>
        <v>10</v>
      </c>
      <c r="M20" s="37" t="s">
        <v>88</v>
      </c>
      <c r="N20" s="510">
        <f>'Gruppe D'!AB35</f>
        <v>0</v>
      </c>
    </row>
    <row r="21" spans="2:14" ht="18">
      <c r="B21" s="510" t="s">
        <v>113</v>
      </c>
      <c r="C21" s="37" t="str">
        <f>'Gruppe C'!H36</f>
        <v>Ahlhorner SV</v>
      </c>
      <c r="D21" s="37"/>
      <c r="E21" s="510">
        <f>'Gruppe C'!Z36</f>
        <v>7</v>
      </c>
      <c r="F21" s="37" t="s">
        <v>88</v>
      </c>
      <c r="G21" s="510">
        <f>'Gruppe C'!AB36</f>
        <v>3</v>
      </c>
      <c r="H21" s="510" t="s">
        <v>113</v>
      </c>
      <c r="I21" s="37" t="str">
        <f>'Gruppe D'!H36</f>
        <v>TV Waibstadt</v>
      </c>
      <c r="J21" s="37"/>
      <c r="K21" s="37"/>
      <c r="L21" s="510">
        <f>'Gruppe D'!Z36</f>
        <v>8</v>
      </c>
      <c r="M21" s="37" t="s">
        <v>88</v>
      </c>
      <c r="N21" s="510">
        <f>'Gruppe D'!AB36</f>
        <v>2</v>
      </c>
    </row>
    <row r="22" spans="2:14" ht="18">
      <c r="B22" s="510" t="s">
        <v>114</v>
      </c>
      <c r="C22" s="37" t="str">
        <f>'Gruppe C'!H37</f>
        <v>Berliner Turnerschaft</v>
      </c>
      <c r="D22" s="37"/>
      <c r="E22" s="510">
        <f>'Gruppe C'!Z37</f>
        <v>6</v>
      </c>
      <c r="F22" s="37" t="s">
        <v>88</v>
      </c>
      <c r="G22" s="510">
        <f>'Gruppe C'!AB37</f>
        <v>4</v>
      </c>
      <c r="H22" s="510" t="s">
        <v>114</v>
      </c>
      <c r="I22" s="37" t="str">
        <f>'Gruppe D'!H37</f>
        <v>TV Segnitz</v>
      </c>
      <c r="J22" s="37"/>
      <c r="K22" s="37"/>
      <c r="L22" s="510">
        <f>'Gruppe D'!Z37</f>
        <v>6</v>
      </c>
      <c r="M22" s="37" t="s">
        <v>88</v>
      </c>
      <c r="N22" s="510">
        <f>'Gruppe D'!AB37</f>
        <v>4</v>
      </c>
    </row>
    <row r="23" spans="2:14" ht="18">
      <c r="B23" s="510" t="s">
        <v>115</v>
      </c>
      <c r="C23" s="37" t="str">
        <f>'Gruppe C'!H38</f>
        <v>TSV Lola</v>
      </c>
      <c r="D23" s="37"/>
      <c r="E23" s="510">
        <f>'Gruppe C'!Z38</f>
        <v>5</v>
      </c>
      <c r="F23" s="37" t="s">
        <v>88</v>
      </c>
      <c r="G23" s="510">
        <f>'Gruppe C'!AB38</f>
        <v>5</v>
      </c>
      <c r="H23" s="510" t="s">
        <v>115</v>
      </c>
      <c r="I23" s="37" t="str">
        <f>'Gruppe D'!H38</f>
        <v>TV Voerde</v>
      </c>
      <c r="J23" s="37"/>
      <c r="K23" s="37"/>
      <c r="L23" s="510">
        <f>'Gruppe D'!Z38</f>
        <v>4</v>
      </c>
      <c r="M23" s="37" t="s">
        <v>88</v>
      </c>
      <c r="N23" s="510">
        <f>'Gruppe D'!AB38</f>
        <v>6</v>
      </c>
    </row>
    <row r="24" spans="2:14" ht="18">
      <c r="B24" s="510" t="s">
        <v>116</v>
      </c>
      <c r="C24" s="37" t="str">
        <f>'Gruppe C'!H39</f>
        <v>TB Oppau</v>
      </c>
      <c r="D24" s="37"/>
      <c r="E24" s="510">
        <f>'Gruppe C'!Z39</f>
        <v>4</v>
      </c>
      <c r="F24" s="37" t="s">
        <v>88</v>
      </c>
      <c r="G24" s="510">
        <f>'Gruppe C'!AB39</f>
        <v>6</v>
      </c>
      <c r="H24" s="510" t="s">
        <v>116</v>
      </c>
      <c r="I24" s="37" t="str">
        <f>'Gruppe D'!H39</f>
        <v>Großenasper SV</v>
      </c>
      <c r="J24" s="37"/>
      <c r="K24" s="37"/>
      <c r="L24" s="510">
        <f>'Gruppe D'!Z39</f>
        <v>2</v>
      </c>
      <c r="M24" s="37" t="s">
        <v>88</v>
      </c>
      <c r="N24" s="510">
        <f>'Gruppe D'!AB39</f>
        <v>8</v>
      </c>
    </row>
    <row r="25" spans="2:14" ht="18">
      <c r="B25" s="510" t="s">
        <v>117</v>
      </c>
      <c r="C25" s="37" t="str">
        <f>'Gruppe C'!H40</f>
        <v>NLV Vaihingen</v>
      </c>
      <c r="D25" s="37"/>
      <c r="E25" s="510">
        <f>'Gruppe C'!Z40</f>
        <v>1</v>
      </c>
      <c r="F25" s="37" t="s">
        <v>88</v>
      </c>
      <c r="G25" s="510">
        <f>'Gruppe C'!AB40</f>
        <v>9</v>
      </c>
      <c r="H25" s="510" t="s">
        <v>117</v>
      </c>
      <c r="I25" s="37" t="str">
        <f>'Gruppe D'!H40</f>
        <v>SG Bademeusel</v>
      </c>
      <c r="J25" s="37"/>
      <c r="K25" s="37"/>
      <c r="L25" s="510">
        <f>'Gruppe D'!Z40</f>
        <v>0</v>
      </c>
      <c r="M25" s="37" t="s">
        <v>88</v>
      </c>
      <c r="N25" s="510">
        <f>'Gruppe D'!AB40</f>
        <v>10</v>
      </c>
    </row>
    <row r="26" spans="2:14">
      <c r="E26" s="80"/>
    </row>
  </sheetData>
  <mergeCells count="2">
    <mergeCell ref="B2:N2"/>
    <mergeCell ref="B3:N3"/>
  </mergeCells>
  <phoneticPr fontId="0" type="noConversion"/>
  <pageMargins left="0.78740157499999996" right="0.78740157499999996" top="0.984251969" bottom="0.984251969" header="0.4921259845" footer="0.4921259845"/>
  <pageSetup paperSize="9" scale="95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5"/>
  <sheetViews>
    <sheetView workbookViewId="0">
      <selection activeCell="P12" sqref="P12"/>
    </sheetView>
  </sheetViews>
  <sheetFormatPr defaultColWidth="11.42578125" defaultRowHeight="12.75"/>
  <cols>
    <col min="1" max="1" width="4.7109375" customWidth="1"/>
    <col min="2" max="2" width="7" style="53" customWidth="1"/>
    <col min="3" max="3" width="5.5703125" customWidth="1"/>
    <col min="4" max="4" width="15.140625" bestFit="1" customWidth="1"/>
    <col min="5" max="5" width="2.7109375" style="53" customWidth="1"/>
    <col min="6" max="6" width="15.140625" bestFit="1" customWidth="1"/>
    <col min="7" max="7" width="16.140625" bestFit="1" customWidth="1"/>
    <col min="8" max="8" width="9.7109375" customWidth="1"/>
    <col min="9" max="9" width="5.5703125" customWidth="1"/>
    <col min="10" max="10" width="15.42578125" customWidth="1"/>
    <col min="11" max="11" width="2.140625" style="53" customWidth="1"/>
    <col min="12" max="12" width="15.5703125" customWidth="1"/>
    <col min="13" max="13" width="15.42578125" customWidth="1"/>
    <col min="14" max="14" width="10.140625" customWidth="1"/>
  </cols>
  <sheetData>
    <row r="1" spans="1:14" ht="20.25">
      <c r="A1" s="1" t="str">
        <f>'Spielplan Sa'!A1</f>
        <v>Deutsche Meisterschaft der männlichen Jugend U 16 im Feldfaustball 2015</v>
      </c>
      <c r="B1" s="1"/>
      <c r="C1" s="1"/>
      <c r="D1" s="1"/>
      <c r="E1" s="513"/>
      <c r="F1" s="1"/>
      <c r="G1" s="1"/>
    </row>
    <row r="2" spans="1:14" s="3" customFormat="1">
      <c r="A2" s="3" t="str">
        <f>'Spielplan Sa'!A2</f>
        <v>Samstag/Sonntag</v>
      </c>
      <c r="B2" s="129"/>
      <c r="D2" s="4">
        <f>'Spielplan Sa'!F2</f>
        <v>42273</v>
      </c>
      <c r="E2" s="129" t="str">
        <f>'Spielplan Sa'!H2</f>
        <v>/</v>
      </c>
      <c r="F2" s="506">
        <f>'Spielplan Sa'!I2</f>
        <v>42274</v>
      </c>
      <c r="K2" s="129"/>
    </row>
    <row r="4" spans="1:14" ht="16.5" customHeight="1">
      <c r="A4" s="3" t="str">
        <f>'Spielplan Sa'!A3</f>
        <v>Großenaspe</v>
      </c>
      <c r="B4" s="3"/>
      <c r="C4" s="3"/>
      <c r="D4" s="3" t="str">
        <f>'Spielplan Sa'!F3</f>
        <v>Großenasper SV</v>
      </c>
      <c r="E4" s="129"/>
      <c r="F4" s="3"/>
      <c r="G4" s="3"/>
      <c r="H4" s="3" t="s">
        <v>165</v>
      </c>
      <c r="I4" s="3"/>
      <c r="J4" s="3"/>
      <c r="K4" s="129"/>
      <c r="L4" s="3"/>
    </row>
    <row r="5" spans="1:14" ht="16.5" customHeight="1" thickBot="1">
      <c r="A5" s="3" t="str">
        <f>'Spielplan Sa'!A4</f>
        <v>männlich U16</v>
      </c>
    </row>
    <row r="6" spans="1:14" s="39" customFormat="1" ht="16.5" customHeight="1" thickBot="1">
      <c r="A6" s="490" t="s">
        <v>61</v>
      </c>
      <c r="B6" s="491" t="s">
        <v>62</v>
      </c>
      <c r="C6" s="490" t="s">
        <v>166</v>
      </c>
      <c r="D6" s="492" t="s">
        <v>63</v>
      </c>
      <c r="E6" s="493"/>
      <c r="F6" s="494"/>
      <c r="G6" s="490" t="s">
        <v>167</v>
      </c>
      <c r="H6" s="490"/>
      <c r="I6" s="490" t="s">
        <v>166</v>
      </c>
      <c r="J6" s="492" t="s">
        <v>66</v>
      </c>
      <c r="K6" s="493"/>
      <c r="L6" s="494"/>
      <c r="M6" s="490" t="s">
        <v>167</v>
      </c>
      <c r="N6" s="490" t="s">
        <v>65</v>
      </c>
    </row>
    <row r="7" spans="1:14" ht="16.5" customHeight="1">
      <c r="A7" s="125">
        <v>1</v>
      </c>
      <c r="B7" s="127">
        <v>0.375</v>
      </c>
      <c r="C7" s="125">
        <v>61</v>
      </c>
      <c r="D7" s="121" t="s">
        <v>168</v>
      </c>
      <c r="E7" s="124" t="s">
        <v>70</v>
      </c>
      <c r="F7" s="122" t="s">
        <v>169</v>
      </c>
      <c r="G7" s="125" t="s">
        <v>170</v>
      </c>
      <c r="H7" s="125" t="s">
        <v>171</v>
      </c>
      <c r="I7" s="125">
        <v>62</v>
      </c>
      <c r="J7" s="121" t="s">
        <v>172</v>
      </c>
      <c r="K7" s="124" t="s">
        <v>70</v>
      </c>
      <c r="L7" s="122" t="s">
        <v>173</v>
      </c>
      <c r="M7" s="125" t="s">
        <v>174</v>
      </c>
      <c r="N7" s="125" t="s">
        <v>171</v>
      </c>
    </row>
    <row r="8" spans="1:14" ht="16.5" customHeight="1" thickBot="1">
      <c r="A8" s="126"/>
      <c r="B8" s="128"/>
      <c r="C8" s="126"/>
      <c r="D8" s="213" t="str">
        <f>'Abschlusstabelle Sa'!C9</f>
        <v>TV Wünschmichelbach</v>
      </c>
      <c r="E8" s="123"/>
      <c r="F8" s="214" t="str">
        <f>'Abschlusstabelle Sa'!I10</f>
        <v>TV Haibach</v>
      </c>
      <c r="G8" s="126" t="str">
        <f>'Abschlusstabelle Sa'!I20</f>
        <v>SV Kubschütz</v>
      </c>
      <c r="H8" s="126"/>
      <c r="I8" s="126"/>
      <c r="J8" s="213" t="str">
        <f>'Abschlusstabelle Sa'!C21</f>
        <v>Ahlhorner SV</v>
      </c>
      <c r="K8" s="123"/>
      <c r="L8" s="214" t="str">
        <f>'Abschlusstabelle Sa'!I22</f>
        <v>TV Segnitz</v>
      </c>
      <c r="M8" s="126" t="str">
        <f>'Abschlusstabelle Sa'!C20</f>
        <v>TuS Dahlbruch</v>
      </c>
      <c r="N8" s="126"/>
    </row>
    <row r="9" spans="1:14" ht="16.5" customHeight="1">
      <c r="A9" s="125">
        <v>2</v>
      </c>
      <c r="B9" s="127" t="s">
        <v>71</v>
      </c>
      <c r="C9" s="125">
        <v>63</v>
      </c>
      <c r="D9" s="121" t="s">
        <v>175</v>
      </c>
      <c r="E9" s="124" t="s">
        <v>70</v>
      </c>
      <c r="F9" s="122" t="s">
        <v>176</v>
      </c>
      <c r="G9" s="125" t="s">
        <v>177</v>
      </c>
      <c r="H9" s="125" t="s">
        <v>171</v>
      </c>
      <c r="I9" s="125">
        <v>64</v>
      </c>
      <c r="J9" s="121" t="s">
        <v>178</v>
      </c>
      <c r="K9" s="124" t="s">
        <v>70</v>
      </c>
      <c r="L9" s="122" t="s">
        <v>179</v>
      </c>
      <c r="M9" s="125" t="s">
        <v>180</v>
      </c>
      <c r="N9" s="125" t="s">
        <v>171</v>
      </c>
    </row>
    <row r="10" spans="1:14" ht="16.5" customHeight="1" thickBot="1">
      <c r="A10" s="126"/>
      <c r="B10" s="128"/>
      <c r="C10" s="126"/>
      <c r="D10" s="213" t="str">
        <f>'Abschlusstabelle Sa'!I9</f>
        <v>SV Düdenbüttel</v>
      </c>
      <c r="E10" s="123"/>
      <c r="F10" s="214" t="str">
        <f>'Abschlusstabelle Sa'!C10</f>
        <v>TuS Wickrath</v>
      </c>
      <c r="G10" s="126" t="str">
        <f>'Abschlusstabelle Sa'!C8</f>
        <v>TV Brettorf</v>
      </c>
      <c r="H10" s="126"/>
      <c r="I10" s="126"/>
      <c r="J10" s="213" t="str">
        <f>'Abschlusstabelle Sa'!I21</f>
        <v>TV Waibstadt</v>
      </c>
      <c r="K10" s="123"/>
      <c r="L10" s="214" t="str">
        <f>'Abschlusstabelle Sa'!C22</f>
        <v>Berliner Turnerschaft</v>
      </c>
      <c r="M10" s="126" t="str">
        <f>'Abschlusstabelle Sa'!I8</f>
        <v>TV Vaihingen/Enz</v>
      </c>
      <c r="N10" s="126"/>
    </row>
    <row r="11" spans="1:14" ht="16.5" customHeight="1">
      <c r="A11" s="125">
        <v>3</v>
      </c>
      <c r="B11" s="127" t="s">
        <v>71</v>
      </c>
      <c r="C11" s="125">
        <v>65</v>
      </c>
      <c r="D11" s="121" t="s">
        <v>170</v>
      </c>
      <c r="E11" s="124" t="s">
        <v>70</v>
      </c>
      <c r="F11" s="122" t="s">
        <v>181</v>
      </c>
      <c r="G11" s="125" t="s">
        <v>182</v>
      </c>
      <c r="H11" s="125" t="s">
        <v>183</v>
      </c>
      <c r="I11" s="125">
        <v>66</v>
      </c>
      <c r="J11" s="121" t="s">
        <v>177</v>
      </c>
      <c r="K11" s="124" t="s">
        <v>70</v>
      </c>
      <c r="L11" s="122" t="s">
        <v>184</v>
      </c>
      <c r="M11" s="125" t="s">
        <v>185</v>
      </c>
      <c r="N11" s="125" t="s">
        <v>183</v>
      </c>
    </row>
    <row r="12" spans="1:14" ht="16.5" customHeight="1" thickBot="1">
      <c r="A12" s="126"/>
      <c r="B12" s="128"/>
      <c r="C12" s="126"/>
      <c r="D12" s="213" t="str">
        <f>'Abschlusstabelle Sa'!I20</f>
        <v>SV Kubschütz</v>
      </c>
      <c r="E12" s="123"/>
      <c r="F12" s="214" t="str">
        <f>IF('Ergebnisse So'!$AK5+'Ergebnisse So'!AM5=0,"",IF('Ergebnisse So'!$AK5=2,'Ergebnisse So'!$H5,'Ergebnisse So'!$J5))</f>
        <v>TV Wünschmichelbach</v>
      </c>
      <c r="G12" s="126" t="str">
        <f>IF('Ergebnisse So'!$AK5+'Ergebnisse So'!AM5=0,"",IF('Ergebnisse So'!$AK5=2,'Ergebnisse So'!$J5,'Ergebnisse So'!$H5))</f>
        <v>TV Haibach</v>
      </c>
      <c r="H12" s="126"/>
      <c r="I12" s="126"/>
      <c r="J12" s="213" t="str">
        <f>'Abschlusstabelle Sa'!C8</f>
        <v>TV Brettorf</v>
      </c>
      <c r="K12" s="123"/>
      <c r="L12" s="214" t="str">
        <f>IF('Ergebnisse So'!$AK6+'Ergebnisse So'!AM6=0,"",IF('Ergebnisse So'!$AK6=2,'Ergebnisse So'!$H6,'Ergebnisse So'!$J6))</f>
        <v>Ahlhorner SV</v>
      </c>
      <c r="M12" s="126" t="str">
        <f>IF('Ergebnisse So'!$AK6+'Ergebnisse So'!AM6=0,"",IF('Ergebnisse So'!$AK6=2,'Ergebnisse So'!$J6,'Ergebnisse So'!$H6))</f>
        <v>TV Segnitz</v>
      </c>
      <c r="N12" s="126"/>
    </row>
    <row r="13" spans="1:14" ht="16.5" customHeight="1">
      <c r="A13" s="125">
        <v>4</v>
      </c>
      <c r="B13" s="127" t="s">
        <v>71</v>
      </c>
      <c r="C13" s="125">
        <v>67</v>
      </c>
      <c r="D13" s="121" t="s">
        <v>174</v>
      </c>
      <c r="E13" s="124" t="s">
        <v>70</v>
      </c>
      <c r="F13" s="122" t="s">
        <v>186</v>
      </c>
      <c r="G13" s="125" t="s">
        <v>187</v>
      </c>
      <c r="H13" s="125" t="s">
        <v>183</v>
      </c>
      <c r="I13" s="125">
        <v>68</v>
      </c>
      <c r="J13" s="121" t="s">
        <v>180</v>
      </c>
      <c r="K13" s="124" t="s">
        <v>70</v>
      </c>
      <c r="L13" s="122" t="s">
        <v>188</v>
      </c>
      <c r="M13" s="125" t="s">
        <v>189</v>
      </c>
      <c r="N13" s="125" t="s">
        <v>183</v>
      </c>
    </row>
    <row r="14" spans="1:14" ht="16.5" customHeight="1" thickBot="1">
      <c r="A14" s="126"/>
      <c r="B14" s="128"/>
      <c r="C14" s="126"/>
      <c r="D14" s="213" t="str">
        <f>'Abschlusstabelle Sa'!C20</f>
        <v>TuS Dahlbruch</v>
      </c>
      <c r="E14" s="123"/>
      <c r="F14" s="214" t="str">
        <f>IF('Ergebnisse So'!$AK7+'Ergebnisse So'!AM7=0,"",IF('Ergebnisse So'!$AK7=2,'Ergebnisse So'!$H7,'Ergebnisse So'!$J7))</f>
        <v>TuS Wickrath</v>
      </c>
      <c r="G14" s="126" t="str">
        <f>IF('Ergebnisse So'!$AK9+'Ergebnisse So'!AM9=0,"",IF('Ergebnisse So'!$AK9=2,'Ergebnisse So'!$J9,'Ergebnisse So'!$H9))</f>
        <v>TV Wünschmichelbach</v>
      </c>
      <c r="H14" s="126"/>
      <c r="I14" s="126"/>
      <c r="J14" s="213" t="str">
        <f>'Abschlusstabelle Sa'!I8</f>
        <v>TV Vaihingen/Enz</v>
      </c>
      <c r="K14" s="123"/>
      <c r="L14" s="214" t="str">
        <f>IF('Ergebnisse So'!$AK8+'Ergebnisse So'!AM8=0,"",IF('Ergebnisse So'!$AK8=2,'Ergebnisse So'!$H8,'Ergebnisse So'!$J8))</f>
        <v>TV Waibstadt</v>
      </c>
      <c r="M14" s="126" t="str">
        <f>IF('Ergebnisse So'!$AK10+'Ergebnisse So'!AM10=0,"",IF('Ergebnisse So'!$AK10=2,'Ergebnisse So'!$J10,'Ergebnisse So'!$H10))</f>
        <v>Ahlhorner SV</v>
      </c>
      <c r="N14" s="126"/>
    </row>
    <row r="15" spans="1:14" ht="16.5" customHeight="1">
      <c r="A15" s="125">
        <v>5</v>
      </c>
      <c r="B15" s="127" t="s">
        <v>71</v>
      </c>
      <c r="C15" s="125">
        <v>69</v>
      </c>
      <c r="D15" s="121" t="s">
        <v>182</v>
      </c>
      <c r="E15" s="124" t="s">
        <v>70</v>
      </c>
      <c r="F15" s="122" t="s">
        <v>185</v>
      </c>
      <c r="G15" s="125" t="s">
        <v>190</v>
      </c>
      <c r="H15" s="125" t="s">
        <v>191</v>
      </c>
      <c r="I15" s="125">
        <v>70</v>
      </c>
      <c r="J15" s="121" t="s">
        <v>192</v>
      </c>
      <c r="K15" s="124" t="s">
        <v>70</v>
      </c>
      <c r="L15" s="122" t="s">
        <v>193</v>
      </c>
      <c r="M15" s="125" t="s">
        <v>194</v>
      </c>
      <c r="N15" s="125" t="s">
        <v>191</v>
      </c>
    </row>
    <row r="16" spans="1:14" ht="16.5" customHeight="1" thickBot="1">
      <c r="A16" s="126"/>
      <c r="B16" s="128"/>
      <c r="C16" s="126"/>
      <c r="D16" s="213" t="str">
        <f>IF('Ergebnisse So'!$AK5+'Ergebnisse So'!AM5=0,"",IF('Ergebnisse So'!$AK5=2,'Ergebnisse So'!$J5,'Ergebnisse So'!$H5))</f>
        <v>TV Haibach</v>
      </c>
      <c r="E16" s="123"/>
      <c r="F16" s="214" t="str">
        <f>IF('Ergebnisse So'!$AK6+'Ergebnisse So'!AM6=0,"",IF('Ergebnisse So'!$AK6=2,'Ergebnisse So'!$J6,'Ergebnisse So'!$H6))</f>
        <v>TV Segnitz</v>
      </c>
      <c r="G16" s="126" t="str">
        <f>IF('Ergebnisse So'!$AK11+'Ergebnisse So'!AM11=0,"",IF('Ergebnisse So'!$AK11=2,'Ergebnisse So'!$J11,'Ergebnisse So'!$H11))</f>
        <v>TuS Wickrath</v>
      </c>
      <c r="H16" s="126"/>
      <c r="I16" s="126"/>
      <c r="J16" s="213" t="str">
        <f>IF('Ergebnisse So'!$AK7+'Ergebnisse So'!AM7=0,"",IF('Ergebnisse So'!$AK7=2,'Ergebnisse So'!$J7,'Ergebnisse So'!$H7))</f>
        <v>SV Düdenbüttel</v>
      </c>
      <c r="K16" s="123"/>
      <c r="L16" s="214" t="str">
        <f>IF('Ergebnisse So'!$AK8+'Ergebnisse So'!AM8=0,"",IF('Ergebnisse So'!$AK8=2,'Ergebnisse So'!$J8,'Ergebnisse So'!$H8))</f>
        <v>Berliner Turnerschaft</v>
      </c>
      <c r="M16" s="126" t="str">
        <f>IF('Ergebnisse So'!$AK12+'Ergebnisse So'!AM12=0,"",IF('Ergebnisse So'!$AK12=2,'Ergebnisse So'!$J12,'Ergebnisse So'!$H12))</f>
        <v>TV Waibstadt</v>
      </c>
      <c r="N16" s="126"/>
    </row>
    <row r="17" spans="1:14" ht="16.5" customHeight="1">
      <c r="A17" s="125">
        <v>6</v>
      </c>
      <c r="B17" s="127" t="s">
        <v>71</v>
      </c>
      <c r="C17" s="125">
        <v>71</v>
      </c>
      <c r="D17" s="121" t="s">
        <v>187</v>
      </c>
      <c r="E17" s="124" t="s">
        <v>70</v>
      </c>
      <c r="F17" s="122" t="s">
        <v>189</v>
      </c>
      <c r="G17" s="125" t="s">
        <v>195</v>
      </c>
      <c r="H17" s="125" t="s">
        <v>196</v>
      </c>
      <c r="I17" s="125">
        <v>72</v>
      </c>
      <c r="J17" s="121" t="s">
        <v>190</v>
      </c>
      <c r="K17" s="124" t="s">
        <v>70</v>
      </c>
      <c r="L17" s="122" t="s">
        <v>194</v>
      </c>
      <c r="M17" s="125" t="s">
        <v>197</v>
      </c>
      <c r="N17" s="125" t="s">
        <v>196</v>
      </c>
    </row>
    <row r="18" spans="1:14" ht="16.5" customHeight="1" thickBot="1">
      <c r="A18" s="126"/>
      <c r="B18" s="128"/>
      <c r="C18" s="126"/>
      <c r="D18" s="213" t="str">
        <f>IF('Ergebnisse So'!$AK9+'Ergebnisse So'!AM9=0,"",IF('Ergebnisse So'!$AK9=2,'Ergebnisse So'!$J9,'Ergebnisse So'!$H9))</f>
        <v>TV Wünschmichelbach</v>
      </c>
      <c r="E18" s="123"/>
      <c r="F18" s="214" t="str">
        <f>IF('Ergebnisse So'!$AK10+'Ergebnisse So'!AM10=0,"",IF('Ergebnisse So'!$AK10=2,'Ergebnisse So'!$J10,'Ergebnisse So'!$H10))</f>
        <v>Ahlhorner SV</v>
      </c>
      <c r="G18" s="126" t="str">
        <f>IF('Ergebnisse So'!$AK11+'Ergebnisse So'!AM11=0,"",IF('Ergebnisse So'!$AK11=2,'Ergebnisse So'!$H11,'Ergebnisse So'!$J11))</f>
        <v>TuS Dahlbruch</v>
      </c>
      <c r="H18" s="126"/>
      <c r="I18" s="126"/>
      <c r="J18" s="213" t="str">
        <f>IF('Ergebnisse So'!$AK11+'Ergebnisse So'!AM11=0,"",IF('Ergebnisse So'!$AK11=2,'Ergebnisse So'!$J11,'Ergebnisse So'!$H11))</f>
        <v>TuS Wickrath</v>
      </c>
      <c r="K18" s="123"/>
      <c r="L18" s="214" t="str">
        <f>IF('Ergebnisse So'!$AK12+'Ergebnisse So'!AM12=0,"",IF('Ergebnisse So'!$AK12=2,'Ergebnisse So'!$J12,'Ergebnisse So'!$H12))</f>
        <v>TV Waibstadt</v>
      </c>
      <c r="M18" s="126" t="str">
        <f>IF('Ergebnisse So'!$AK14+'Ergebnisse So'!AM14=0,"",IF('Ergebnisse So'!$AK14=2,'Ergebnisse So'!$H14,'Ergebnisse So'!$J14))</f>
        <v>SV Düdenbüttel</v>
      </c>
      <c r="N18" s="126"/>
    </row>
    <row r="19" spans="1:14" ht="16.5" customHeight="1">
      <c r="A19" s="125">
        <v>7</v>
      </c>
      <c r="B19" s="127" t="s">
        <v>71</v>
      </c>
      <c r="C19" s="125">
        <v>73</v>
      </c>
      <c r="D19" s="121" t="s">
        <v>198</v>
      </c>
      <c r="E19" s="124" t="s">
        <v>70</v>
      </c>
      <c r="F19" s="122" t="s">
        <v>199</v>
      </c>
      <c r="G19" s="125" t="s">
        <v>200</v>
      </c>
      <c r="H19" s="125" t="s">
        <v>201</v>
      </c>
      <c r="I19" s="125">
        <v>74</v>
      </c>
      <c r="J19" s="121" t="s">
        <v>202</v>
      </c>
      <c r="K19" s="124" t="s">
        <v>70</v>
      </c>
      <c r="L19" s="122" t="s">
        <v>203</v>
      </c>
      <c r="M19" s="125" t="s">
        <v>204</v>
      </c>
      <c r="N19" s="125" t="s">
        <v>205</v>
      </c>
    </row>
    <row r="20" spans="1:14" ht="16.5" customHeight="1" thickBot="1">
      <c r="A20" s="126"/>
      <c r="B20" s="128"/>
      <c r="C20" s="126"/>
      <c r="D20" s="213" t="str">
        <f>IF('Ergebnisse So'!$AK9+'Ergebnisse So'!AM9=0,"",IF('Ergebnisse So'!$AK9=2,'Ergebnisse So'!$H9,'Ergebnisse So'!$J9))</f>
        <v>SV Kubschütz</v>
      </c>
      <c r="E20" s="123"/>
      <c r="F20" s="214" t="str">
        <f>IF('Ergebnisse So'!$AK10+'Ergebnisse So'!AM10=0,"",IF('Ergebnisse So'!$AK10=2,'Ergebnisse So'!$H10,'Ergebnisse So'!$J10))</f>
        <v>TV Brettorf</v>
      </c>
      <c r="G20" s="126" t="str">
        <f>IF('Ergebnisse So'!$AK15+'Ergebnisse So'!AM15=0,"",IF('Ergebnisse So'!$AK15=2,'Ergebnisse So'!$H15,'Ergebnisse So'!$J15))</f>
        <v>TV Wünschmichelbach</v>
      </c>
      <c r="H20" s="126"/>
      <c r="I20" s="126"/>
      <c r="J20" s="213" t="str">
        <f>IF('Ergebnisse So'!$AK13+'Ergebnisse So'!AM13=0,"",IF('Ergebnisse So'!$AK13=2,'Ergebnisse So'!$J13,'Ergebnisse So'!$H13))</f>
        <v>TV Haibach</v>
      </c>
      <c r="K20" s="123"/>
      <c r="L20" s="214" t="str">
        <f>IF('Ergebnisse So'!$AK14+'Ergebnisse So'!AM14=0,"",IF('Ergebnisse So'!$AK14=2,'Ergebnisse So'!$J14,'Ergebnisse So'!$H14))</f>
        <v>Berliner Turnerschaft</v>
      </c>
      <c r="M20" s="126" t="str">
        <f>IF('Ergebnisse So'!$AK16+'Ergebnisse So'!AM16=0,"",IF('Ergebnisse So'!$AK16=2,'Ergebnisse So'!$H16,'Ergebnisse So'!$J16))</f>
        <v>TuS Wickrath</v>
      </c>
      <c r="N20" s="126"/>
    </row>
    <row r="21" spans="1:14" ht="16.5" customHeight="1">
      <c r="A21" s="125">
        <v>8</v>
      </c>
      <c r="B21" s="127" t="s">
        <v>71</v>
      </c>
      <c r="C21" s="125">
        <v>75</v>
      </c>
      <c r="D21" s="121" t="s">
        <v>195</v>
      </c>
      <c r="E21" s="124" t="s">
        <v>70</v>
      </c>
      <c r="F21" s="122" t="s">
        <v>206</v>
      </c>
      <c r="G21" s="125" t="s">
        <v>207</v>
      </c>
      <c r="H21" s="125" t="s">
        <v>208</v>
      </c>
      <c r="I21" s="125">
        <v>76</v>
      </c>
      <c r="J21" s="121" t="s">
        <v>209</v>
      </c>
      <c r="K21" s="124" t="s">
        <v>70</v>
      </c>
      <c r="L21" s="122" t="s">
        <v>197</v>
      </c>
      <c r="M21" s="125" t="s">
        <v>210</v>
      </c>
      <c r="N21" s="125" t="s">
        <v>211</v>
      </c>
    </row>
    <row r="22" spans="1:14" ht="16.5" customHeight="1" thickBot="1">
      <c r="A22" s="126"/>
      <c r="B22" s="128"/>
      <c r="C22" s="126"/>
      <c r="D22" s="213" t="str">
        <f>IF('Ergebnisse So'!$AK11+'Ergebnisse So'!AM11=0,"",IF('Ergebnisse So'!$AK11=2,'Ergebnisse So'!$H11,'Ergebnisse So'!$J11))</f>
        <v>TuS Dahlbruch</v>
      </c>
      <c r="E22" s="123"/>
      <c r="F22" s="214" t="str">
        <f>IF('Ergebnisse So'!$AK12+'Ergebnisse So'!AM12=0,"",IF('Ergebnisse So'!$AK12=2,'Ergebnisse So'!$H12,'Ergebnisse So'!$J12))</f>
        <v>TV Vaihingen/Enz</v>
      </c>
      <c r="G22" s="126" t="str">
        <f>IF('Ergebnisse So'!$AK17+'Ergebnisse So'!AM17=0,"",IF('Ergebnisse So'!$AK17=2,'Ergebnisse So'!$J17,'Ergebnisse So'!$H17))</f>
        <v>SV Kubschütz</v>
      </c>
      <c r="H22" s="126"/>
      <c r="I22" s="126"/>
      <c r="J22" s="213" t="str">
        <f>IF('Ergebnisse So'!$AK13+'Ergebnisse So'!AM13=0,"",IF('Ergebnisse So'!$AK13=2,'Ergebnisse So'!$H13,'Ergebnisse So'!$J13))</f>
        <v>TV Segnitz</v>
      </c>
      <c r="K22" s="123"/>
      <c r="L22" s="214" t="str">
        <f>IF('Ergebnisse So'!$AK14+'Ergebnisse So'!AM14=0,"",IF('Ergebnisse So'!$AK14=2,'Ergebnisse So'!$H14,'Ergebnisse So'!$J14))</f>
        <v>SV Düdenbüttel</v>
      </c>
      <c r="M22" s="126" t="str">
        <f>IF('Ergebnisse So'!$AK18+'Ergebnisse So'!AM18=0,"",IF('Ergebnisse So'!$AK18=2,'Ergebnisse So'!$J18,'Ergebnisse So'!$H18))</f>
        <v>TV Haibach</v>
      </c>
      <c r="N22" s="126"/>
    </row>
    <row r="23" spans="1:14" ht="16.5" customHeight="1">
      <c r="A23" s="125">
        <v>9</v>
      </c>
      <c r="B23" s="127" t="s">
        <v>71</v>
      </c>
      <c r="C23" s="125">
        <v>77</v>
      </c>
      <c r="D23" s="121" t="s">
        <v>200</v>
      </c>
      <c r="E23" s="124" t="s">
        <v>70</v>
      </c>
      <c r="F23" s="122" t="s">
        <v>204</v>
      </c>
      <c r="G23" s="125" t="s">
        <v>212</v>
      </c>
      <c r="H23" s="125" t="s">
        <v>213</v>
      </c>
      <c r="I23" s="125">
        <v>78</v>
      </c>
      <c r="J23" s="121" t="s">
        <v>214</v>
      </c>
      <c r="K23" s="124" t="s">
        <v>70</v>
      </c>
      <c r="L23" s="122" t="s">
        <v>215</v>
      </c>
      <c r="M23" s="125" t="s">
        <v>216</v>
      </c>
      <c r="N23" s="125" t="s">
        <v>217</v>
      </c>
    </row>
    <row r="24" spans="1:14" ht="16.5" customHeight="1" thickBot="1">
      <c r="A24" s="126"/>
      <c r="B24" s="128"/>
      <c r="C24" s="126"/>
      <c r="D24" s="213" t="str">
        <f>IF('Ergebnisse So'!$AK15+'Ergebnisse So'!AM15=0,"",IF('Ergebnisse So'!$AK15=2,'Ergebnisse So'!$H15,'Ergebnisse So'!$J15))</f>
        <v>TV Wünschmichelbach</v>
      </c>
      <c r="E24" s="123"/>
      <c r="F24" s="214" t="str">
        <f>IF('Ergebnisse So'!$AK16+'Ergebnisse So'!AM16=0,"",IF('Ergebnisse So'!$AK16=2,'Ergebnisse So'!$H16,'Ergebnisse So'!$J16))</f>
        <v>TuS Wickrath</v>
      </c>
      <c r="G24" s="126" t="str">
        <f>IF('Ergebnisse So'!$AK19+'Ergebnisse So'!AM19=0,"",IF('Ergebnisse So'!$AK19=2,'Ergebnisse So'!$H19,'Ergebnisse So'!$J19))</f>
        <v>TV Vaihingen/Enz</v>
      </c>
      <c r="H24" s="126"/>
      <c r="I24" s="126"/>
      <c r="J24" s="213" t="str">
        <f>IF('Ergebnisse So'!$AK15+'Ergebnisse So'!AM15=0,"",IF('Ergebnisse So'!$AK15=2,'Ergebnisse So'!$J15,'Ergebnisse So'!$H15))</f>
        <v>Ahlhorner SV</v>
      </c>
      <c r="K24" s="123"/>
      <c r="L24" s="214" t="str">
        <f>IF('Ergebnisse So'!$AK16+'Ergebnisse So'!AM16=0,"",IF('Ergebnisse So'!$AK16=2,'Ergebnisse So'!$J16,'Ergebnisse So'!$H16))</f>
        <v>TV Waibstadt</v>
      </c>
      <c r="M24" s="126" t="str">
        <f>IF('Ergebnisse So'!$AK20+'Ergebnisse So'!AM20=0,"",IF('Ergebnisse So'!$AK20=2,'Ergebnisse So'!$H20,'Ergebnisse So'!$J20))</f>
        <v>TV Segnitz</v>
      </c>
      <c r="N24" s="126"/>
    </row>
    <row r="25" spans="1:14" ht="16.5" customHeight="1">
      <c r="A25" s="125">
        <v>10</v>
      </c>
      <c r="B25" s="127" t="s">
        <v>71</v>
      </c>
      <c r="C25" s="125">
        <v>79</v>
      </c>
      <c r="D25" s="121" t="s">
        <v>207</v>
      </c>
      <c r="E25" s="124" t="s">
        <v>70</v>
      </c>
      <c r="F25" s="122" t="s">
        <v>218</v>
      </c>
      <c r="G25" s="125" t="s">
        <v>219</v>
      </c>
      <c r="H25" s="125" t="s">
        <v>220</v>
      </c>
      <c r="K25" s="130"/>
    </row>
    <row r="26" spans="1:14" ht="16.5" customHeight="1" thickBot="1">
      <c r="A26" s="126"/>
      <c r="B26" s="128"/>
      <c r="C26" s="126"/>
      <c r="D26" s="213" t="str">
        <f>IF('Ergebnisse So'!$AK17+'Ergebnisse So'!AM17=0,"",IF('Ergebnisse So'!$AK17=2,'Ergebnisse So'!$J17,'Ergebnisse So'!$H17))</f>
        <v>SV Kubschütz</v>
      </c>
      <c r="E26" s="123"/>
      <c r="F26" s="214" t="str">
        <f>IF('Ergebnisse So'!$AK19+'Ergebnisse So'!AM19=0,"",IF('Ergebnisse So'!$AK19=2,'Ergebnisse So'!$J19,'Ergebnisse So'!$H19))</f>
        <v>TuS Dahlbruch</v>
      </c>
      <c r="G26" s="126" t="str">
        <f>IF('Ergebnisse So'!$AK21+'Ergebnisse So'!AM21=0,"",IF('Ergebnisse So'!$AK21=2,'Ergebnisse So'!$H21,'Ergebnisse So'!$J21))</f>
        <v>TV Wünschmichelbach</v>
      </c>
      <c r="H26" s="126"/>
      <c r="K26" s="120"/>
    </row>
    <row r="27" spans="1:14" ht="16.5" customHeight="1">
      <c r="A27" s="125">
        <v>11</v>
      </c>
      <c r="B27" s="127" t="s">
        <v>71</v>
      </c>
      <c r="C27" s="125">
        <v>80</v>
      </c>
      <c r="D27" s="121" t="s">
        <v>221</v>
      </c>
      <c r="E27" s="124" t="s">
        <v>70</v>
      </c>
      <c r="F27" s="122" t="s">
        <v>212</v>
      </c>
      <c r="G27" s="125" t="s">
        <v>123</v>
      </c>
      <c r="H27" s="125" t="s">
        <v>222</v>
      </c>
      <c r="I27" t="s">
        <v>65</v>
      </c>
      <c r="K27" s="120"/>
      <c r="L27" t="s">
        <v>65</v>
      </c>
      <c r="N27" t="s">
        <v>65</v>
      </c>
    </row>
    <row r="28" spans="1:14" ht="16.5" customHeight="1" thickBot="1">
      <c r="A28" s="126"/>
      <c r="B28" s="128"/>
      <c r="C28" s="126"/>
      <c r="D28" s="213" t="str">
        <f>IF('Ergebnisse So'!$AK17+'Ergebnisse So'!AM17=0,"",IF('Ergebnisse So'!$AK17=2,'Ergebnisse So'!$H17,'Ergebnisse So'!$J17))</f>
        <v>TV Brettorf</v>
      </c>
      <c r="E28" s="123"/>
      <c r="F28" s="214" t="str">
        <f>IF('Ergebnisse So'!$AK19+'Ergebnisse So'!AM19=0,"",IF('Ergebnisse So'!$AK19=2,'Ergebnisse So'!$H19,'Ergebnisse So'!$J19))</f>
        <v>TV Vaihingen/Enz</v>
      </c>
      <c r="G28" s="126" t="s">
        <v>65</v>
      </c>
      <c r="H28" s="126"/>
      <c r="K28" s="120"/>
    </row>
    <row r="29" spans="1:14" ht="16.5" customHeight="1">
      <c r="A29" s="6"/>
      <c r="B29" s="120"/>
      <c r="C29" s="6"/>
      <c r="D29" s="6"/>
      <c r="E29" s="120"/>
      <c r="F29" s="6"/>
      <c r="G29" s="6"/>
      <c r="H29" s="6"/>
      <c r="K29" s="120"/>
    </row>
    <row r="30" spans="1:14" ht="16.5" customHeight="1" thickBot="1">
      <c r="A30" s="6"/>
      <c r="B30" s="120"/>
      <c r="C30" s="6"/>
      <c r="D30" s="6"/>
      <c r="E30" s="120"/>
      <c r="F30" s="6"/>
      <c r="G30" s="6"/>
      <c r="H30" s="6"/>
      <c r="K30" s="120"/>
    </row>
    <row r="31" spans="1:14" s="39" customFormat="1" ht="16.5" customHeight="1" thickBot="1">
      <c r="A31" s="490" t="s">
        <v>61</v>
      </c>
      <c r="B31" s="491" t="s">
        <v>62</v>
      </c>
      <c r="C31" s="490" t="s">
        <v>166</v>
      </c>
      <c r="D31" s="492" t="s">
        <v>223</v>
      </c>
      <c r="E31" s="493"/>
      <c r="F31" s="494"/>
      <c r="G31" s="490" t="s">
        <v>167</v>
      </c>
      <c r="H31" s="490"/>
      <c r="I31" s="490" t="s">
        <v>166</v>
      </c>
      <c r="J31" s="492" t="s">
        <v>224</v>
      </c>
      <c r="K31" s="493"/>
      <c r="L31" s="494"/>
      <c r="M31" s="490" t="s">
        <v>167</v>
      </c>
      <c r="N31" s="490"/>
    </row>
    <row r="32" spans="1:14" ht="16.5" customHeight="1">
      <c r="A32" s="125">
        <v>1</v>
      </c>
      <c r="B32" s="127">
        <v>0.375</v>
      </c>
      <c r="C32" s="125">
        <v>81</v>
      </c>
      <c r="D32" s="121" t="s">
        <v>225</v>
      </c>
      <c r="E32" s="124" t="s">
        <v>70</v>
      </c>
      <c r="F32" s="122" t="s">
        <v>226</v>
      </c>
      <c r="G32" s="125" t="s">
        <v>227</v>
      </c>
      <c r="H32" s="125" t="s">
        <v>228</v>
      </c>
      <c r="I32" s="125">
        <v>82</v>
      </c>
      <c r="J32" s="121" t="s">
        <v>229</v>
      </c>
      <c r="K32" s="124" t="s">
        <v>70</v>
      </c>
      <c r="L32" s="122" t="s">
        <v>230</v>
      </c>
      <c r="M32" s="125" t="s">
        <v>231</v>
      </c>
      <c r="N32" s="125" t="s">
        <v>232</v>
      </c>
    </row>
    <row r="33" spans="1:14" ht="16.5" customHeight="1" thickBot="1">
      <c r="A33" s="126"/>
      <c r="B33" s="128"/>
      <c r="C33" s="126"/>
      <c r="D33" s="213" t="str">
        <f>'Abschlusstabelle Sa'!C13</f>
        <v>TV Zainen-Maisenbach</v>
      </c>
      <c r="E33" s="123"/>
      <c r="F33" s="214" t="str">
        <f>'Abschlusstabelle Sa'!C25</f>
        <v>NLV Vaihingen</v>
      </c>
      <c r="G33" s="126" t="str">
        <f>'Abschlusstabelle Sa'!I23</f>
        <v>TV Voerde</v>
      </c>
      <c r="H33" s="126"/>
      <c r="I33" s="126"/>
      <c r="J33" s="213" t="str">
        <f>'Abschlusstabelle Sa'!C12</f>
        <v>TV Augsburg</v>
      </c>
      <c r="K33" s="123"/>
      <c r="L33" s="214" t="str">
        <f>'Abschlusstabelle Sa'!C24</f>
        <v>TB Oppau</v>
      </c>
      <c r="M33" s="126" t="str">
        <f>'Abschlusstabelle Sa'!I24</f>
        <v>Großenasper SV</v>
      </c>
      <c r="N33" s="126"/>
    </row>
    <row r="34" spans="1:14" ht="16.5" customHeight="1">
      <c r="A34" s="125">
        <v>2</v>
      </c>
      <c r="B34" s="127" t="s">
        <v>71</v>
      </c>
      <c r="C34" s="125">
        <v>83</v>
      </c>
      <c r="D34" s="121" t="s">
        <v>233</v>
      </c>
      <c r="E34" s="124" t="s">
        <v>70</v>
      </c>
      <c r="F34" s="122" t="s">
        <v>234</v>
      </c>
      <c r="G34" s="125" t="s">
        <v>225</v>
      </c>
      <c r="H34" s="125" t="s">
        <v>235</v>
      </c>
      <c r="I34" s="125">
        <v>84</v>
      </c>
      <c r="J34" s="121" t="s">
        <v>236</v>
      </c>
      <c r="K34" s="124" t="s">
        <v>70</v>
      </c>
      <c r="L34" s="122" t="s">
        <v>237</v>
      </c>
      <c r="M34" s="125" t="s">
        <v>229</v>
      </c>
      <c r="N34" s="125" t="s">
        <v>228</v>
      </c>
    </row>
    <row r="35" spans="1:14" ht="16.5" customHeight="1" thickBot="1">
      <c r="A35" s="126"/>
      <c r="B35" s="128"/>
      <c r="C35" s="126"/>
      <c r="D35" s="213" t="str">
        <f>'Abschlusstabelle Sa'!C11</f>
        <v>Langebrücker BSV</v>
      </c>
      <c r="E35" s="123"/>
      <c r="F35" s="214" t="str">
        <f>'Abschlusstabelle Sa'!C23</f>
        <v>TSV Lola</v>
      </c>
      <c r="G35" s="126" t="str">
        <f>'Abschlusstabelle Sa'!C13</f>
        <v>TV Zainen-Maisenbach</v>
      </c>
      <c r="H35" s="126"/>
      <c r="I35" s="126"/>
      <c r="J35" s="213" t="str">
        <f>'Abschlusstabelle Sa'!I13</f>
        <v>TV Klarenthal</v>
      </c>
      <c r="K35" s="123"/>
      <c r="L35" s="214" t="str">
        <f>'Abschlusstabelle Sa'!I25</f>
        <v>SG Bademeusel</v>
      </c>
      <c r="M35" s="126" t="str">
        <f>'Abschlusstabelle Sa'!C12</f>
        <v>TV Augsburg</v>
      </c>
      <c r="N35" s="126"/>
    </row>
    <row r="36" spans="1:14" ht="16.5" customHeight="1">
      <c r="A36" s="125">
        <v>3</v>
      </c>
      <c r="B36" s="127" t="s">
        <v>71</v>
      </c>
      <c r="C36" s="125">
        <v>85</v>
      </c>
      <c r="D36" s="121" t="s">
        <v>238</v>
      </c>
      <c r="E36" s="124" t="s">
        <v>70</v>
      </c>
      <c r="F36" s="122" t="s">
        <v>231</v>
      </c>
      <c r="G36" s="125" t="s">
        <v>233</v>
      </c>
      <c r="H36" s="125" t="s">
        <v>232</v>
      </c>
      <c r="I36" s="125">
        <v>86</v>
      </c>
      <c r="J36" s="121" t="s">
        <v>239</v>
      </c>
      <c r="K36" s="124" t="s">
        <v>70</v>
      </c>
      <c r="L36" s="122" t="s">
        <v>240</v>
      </c>
      <c r="M36" s="125" t="s">
        <v>237</v>
      </c>
      <c r="N36" s="125" t="s">
        <v>235</v>
      </c>
    </row>
    <row r="37" spans="1:14" ht="16.5" customHeight="1" thickBot="1">
      <c r="A37" s="126"/>
      <c r="B37" s="128"/>
      <c r="C37" s="126"/>
      <c r="D37" s="213" t="str">
        <f>'Abschlusstabelle Sa'!I12</f>
        <v>DJK Nierswacht Odenkirchen</v>
      </c>
      <c r="E37" s="123"/>
      <c r="F37" s="214" t="str">
        <f>'Abschlusstabelle Sa'!I24</f>
        <v>Großenasper SV</v>
      </c>
      <c r="G37" s="126" t="str">
        <f>'Abschlusstabelle Sa'!C11</f>
        <v>Langebrücker BSV</v>
      </c>
      <c r="H37" s="126"/>
      <c r="I37" s="126"/>
      <c r="J37" s="213" t="str">
        <f>'Abschlusstabelle Sa'!I11</f>
        <v>VfL Kellinghusen</v>
      </c>
      <c r="K37" s="123"/>
      <c r="L37" s="214" t="str">
        <f>'Abschlusstabelle Sa'!I23</f>
        <v>TV Voerde</v>
      </c>
      <c r="M37" s="126" t="str">
        <f>'Abschlusstabelle Sa'!I25</f>
        <v>SG Bademeusel</v>
      </c>
      <c r="N37" s="126"/>
    </row>
    <row r="38" spans="1:14" ht="16.5" customHeight="1">
      <c r="A38" s="125">
        <v>4</v>
      </c>
      <c r="B38" s="127" t="s">
        <v>71</v>
      </c>
      <c r="C38" s="125">
        <v>87</v>
      </c>
      <c r="D38" s="121" t="s">
        <v>241</v>
      </c>
      <c r="E38" s="124" t="s">
        <v>70</v>
      </c>
      <c r="F38" s="122" t="s">
        <v>242</v>
      </c>
      <c r="G38" s="125" t="s">
        <v>243</v>
      </c>
      <c r="H38" s="125" t="s">
        <v>244</v>
      </c>
      <c r="I38" s="125">
        <v>88</v>
      </c>
      <c r="J38" s="121" t="s">
        <v>245</v>
      </c>
      <c r="K38" s="124" t="s">
        <v>70</v>
      </c>
      <c r="L38" s="122" t="s">
        <v>246</v>
      </c>
      <c r="M38" s="125" t="s">
        <v>247</v>
      </c>
      <c r="N38" s="125" t="s">
        <v>248</v>
      </c>
    </row>
    <row r="39" spans="1:14" ht="16.5" customHeight="1" thickBot="1">
      <c r="A39" s="126"/>
      <c r="B39" s="128"/>
      <c r="C39" s="126"/>
      <c r="D39" s="213" t="str">
        <f>IF('Ergebnisse So'!$AK26+'Ergebnisse So'!AM26=0,"",IF('Ergebnisse So'!$AK26=2,'Ergebnisse So'!$J26,'Ergebnisse So'!$H26))</f>
        <v>NLV Vaihingen</v>
      </c>
      <c r="E39" s="123"/>
      <c r="F39" s="214" t="str">
        <f>IF('Ergebnisse So'!$AK29+'Ergebnisse So'!AM29=0,"",IF('Ergebnisse So'!$AK29=2,'Ergebnisse So'!$J29,'Ergebnisse So'!$H29))</f>
        <v>TV Klarenthal</v>
      </c>
      <c r="G39" s="126" t="str">
        <f>IF('Ergebnisse So'!$AK26+'Ergebnisse So'!AM26=0,"",IF('Ergebnisse So'!$AK26=2,'Ergebnisse So'!$H26,'Ergebnisse So'!$J26))</f>
        <v>TV Zainen-Maisenbach</v>
      </c>
      <c r="H39" s="126"/>
      <c r="I39" s="126"/>
      <c r="J39" s="213" t="str">
        <f>IF('Ergebnisse So'!$AK27+'Ergebnisse So'!AM27=0,"",IF('Ergebnisse So'!$AK27=2,'Ergebnisse So'!$J27,'Ergebnisse So'!$H27))</f>
        <v>TB Oppau</v>
      </c>
      <c r="K39" s="123"/>
      <c r="L39" s="214" t="str">
        <f>IF('Ergebnisse So'!$AK30+'Ergebnisse So'!AM30=0,"",IF('Ergebnisse So'!$AK30=2,'Ergebnisse So'!$J30,'Ergebnisse So'!$H30))</f>
        <v>DJK Nierswacht Odenkirchen</v>
      </c>
      <c r="M39" s="126" t="str">
        <f>IF('Ergebnisse So'!$AK27+'Ergebnisse So'!AM27=0,"",IF('Ergebnisse So'!$AK27=2,'Ergebnisse So'!$H27,'Ergebnisse So'!$J27))</f>
        <v>TV Augsburg</v>
      </c>
      <c r="N39" s="126"/>
    </row>
    <row r="40" spans="1:14" ht="16.5" customHeight="1">
      <c r="A40" s="125">
        <v>5</v>
      </c>
      <c r="B40" s="127" t="s">
        <v>71</v>
      </c>
      <c r="C40" s="125">
        <v>89</v>
      </c>
      <c r="D40" s="121" t="s">
        <v>249</v>
      </c>
      <c r="E40" s="124" t="s">
        <v>70</v>
      </c>
      <c r="F40" s="122" t="s">
        <v>250</v>
      </c>
      <c r="G40" s="125" t="s">
        <v>251</v>
      </c>
      <c r="H40" s="125" t="s">
        <v>252</v>
      </c>
      <c r="I40" s="125">
        <v>90</v>
      </c>
      <c r="J40" s="121" t="s">
        <v>243</v>
      </c>
      <c r="K40" s="124" t="s">
        <v>70</v>
      </c>
      <c r="L40" s="122" t="s">
        <v>253</v>
      </c>
      <c r="M40" s="125" t="s">
        <v>254</v>
      </c>
      <c r="N40" s="125" t="s">
        <v>255</v>
      </c>
    </row>
    <row r="41" spans="1:14" ht="16.5" customHeight="1" thickBot="1">
      <c r="A41" s="126"/>
      <c r="B41" s="128"/>
      <c r="C41" s="126"/>
      <c r="D41" s="213" t="str">
        <f>IF('Ergebnisse So'!$AK28+'Ergebnisse So'!AM28=0,"",IF('Ergebnisse So'!$AK28=2,'Ergebnisse So'!$J28,'Ergebnisse So'!$H28))</f>
        <v>Langebrücker BSV</v>
      </c>
      <c r="E41" s="123"/>
      <c r="F41" s="214" t="str">
        <f>IF('Ergebnisse So'!$AK31+'Ergebnisse So'!AM31=0,"",IF('Ergebnisse So'!$AK31=2,'Ergebnisse So'!$J31,'Ergebnisse So'!$H31))</f>
        <v>TV Voerde</v>
      </c>
      <c r="G41" s="126" t="str">
        <f>IF('Ergebnisse So'!$AK32+'Ergebnisse So'!AM32=0,"",IF('Ergebnisse So'!$AK32=2,'Ergebnisse So'!$J32,'Ergebnisse So'!$H32))</f>
        <v>TV Klarenthal</v>
      </c>
      <c r="H41" s="126"/>
      <c r="I41" s="126"/>
      <c r="J41" s="213" t="str">
        <f>IF('Ergebnisse So'!$AK26+'Ergebnisse So'!AM26=0,"",IF('Ergebnisse So'!$AK26=2,'Ergebnisse So'!$H26,'Ergebnisse So'!$J26))</f>
        <v>TV Zainen-Maisenbach</v>
      </c>
      <c r="K41" s="123"/>
      <c r="L41" s="214" t="str">
        <f>IF('Ergebnisse So'!$AK29+'Ergebnisse So'!AM29=0,"",IF('Ergebnisse So'!$AK29=2,'Ergebnisse So'!$H29,'Ergebnisse So'!$J29))</f>
        <v>SG Bademeusel</v>
      </c>
      <c r="M41" s="126" t="str">
        <f>IF('Ergebnisse So'!$AK33+'Ergebnisse So'!AM33=0,"",IF('Ergebnisse So'!$AK33=2,'Ergebnisse So'!$J33,'Ergebnisse So'!$H33))</f>
        <v>DJK Nierswacht Odenkirchen</v>
      </c>
      <c r="N41" s="126"/>
    </row>
    <row r="42" spans="1:14" ht="16.5" customHeight="1">
      <c r="A42" s="125">
        <v>6</v>
      </c>
      <c r="B42" s="127" t="s">
        <v>71</v>
      </c>
      <c r="C42" s="125">
        <v>91</v>
      </c>
      <c r="D42" s="121" t="s">
        <v>247</v>
      </c>
      <c r="E42" s="124" t="s">
        <v>70</v>
      </c>
      <c r="F42" s="122" t="s">
        <v>256</v>
      </c>
      <c r="G42" s="125" t="s">
        <v>257</v>
      </c>
      <c r="H42" s="125" t="s">
        <v>258</v>
      </c>
      <c r="I42" s="125">
        <v>92</v>
      </c>
      <c r="J42" s="121" t="s">
        <v>259</v>
      </c>
      <c r="K42" s="124" t="s">
        <v>70</v>
      </c>
      <c r="L42" s="122" t="s">
        <v>260</v>
      </c>
      <c r="M42" s="216" t="s">
        <v>261</v>
      </c>
      <c r="N42" s="125" t="s">
        <v>262</v>
      </c>
    </row>
    <row r="43" spans="1:14" ht="16.5" customHeight="1" thickBot="1">
      <c r="A43" s="126"/>
      <c r="B43" s="128"/>
      <c r="C43" s="126"/>
      <c r="D43" s="213" t="str">
        <f>IF('Ergebnisse So'!$AK27+'Ergebnisse So'!AM27=0,"",IF('Ergebnisse So'!$AK27=2,'Ergebnisse So'!$H27,'Ergebnisse So'!$J27))</f>
        <v>TV Augsburg</v>
      </c>
      <c r="E43" s="123"/>
      <c r="F43" s="214" t="str">
        <f>IF('Ergebnisse So'!$AK30+'Ergebnisse So'!AM30=0,"",IF('Ergebnisse So'!$AK30=2,'Ergebnisse So'!$H30,'Ergebnisse So'!$J30))</f>
        <v>Großenasper SV</v>
      </c>
      <c r="G43" s="126" t="str">
        <f>IF('Ergebnisse So'!$AK34+'Ergebnisse So'!AM34=0,"",IF('Ergebnisse So'!$AK34=2,'Ergebnisse So'!$J34,'Ergebnisse So'!$H34))</f>
        <v>Langebrücker BSV</v>
      </c>
      <c r="H43" s="126"/>
      <c r="I43" s="126"/>
      <c r="J43" s="213" t="str">
        <f>IF('Ergebnisse So'!$AK28+'Ergebnisse So'!AM28=0,"",IF('Ergebnisse So'!$AK28=2,'Ergebnisse So'!$H28,'Ergebnisse So'!$J28))</f>
        <v>TSV Lola</v>
      </c>
      <c r="K43" s="123"/>
      <c r="L43" s="214" t="str">
        <f>IF('Ergebnisse So'!$AK31+'Ergebnisse So'!AM31=0,"",IF('Ergebnisse So'!$AK31=2,'Ergebnisse So'!$H31,'Ergebnisse So'!$J31))</f>
        <v>VfL Kellinghusen</v>
      </c>
      <c r="M43" s="126" t="str">
        <f>IF('Ergebnisse So'!$AK35+'Ergebnisse So'!AM35=0,"",IF('Ergebnisse So'!$AK35=2,'Ergebnisse So'!$J35,'Ergebnisse So'!$H35))</f>
        <v>SG Bademeusel</v>
      </c>
      <c r="N43" s="126"/>
    </row>
    <row r="44" spans="1:14" ht="16.5" customHeight="1"/>
    <row r="45" spans="1:14" ht="16.5" customHeight="1">
      <c r="F45" s="215" t="s">
        <v>65</v>
      </c>
    </row>
  </sheetData>
  <phoneticPr fontId="36" type="noConversion"/>
  <pageMargins left="0.19685039370078741" right="0" top="0.39370078740157483" bottom="0" header="0.31496062992125984" footer="0.31496062992125984"/>
  <pageSetup paperSize="9" scale="72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>Andreas Schöneck</cp:lastModifiedBy>
  <cp:revision/>
  <dcterms:created xsi:type="dcterms:W3CDTF">2008-06-16T12:58:36Z</dcterms:created>
  <dcterms:modified xsi:type="dcterms:W3CDTF">2015-09-27T15:12:47Z</dcterms:modified>
</cp:coreProperties>
</file>