
<file path=[Content_Types].xml><?xml version="1.0" encoding="utf-8"?>
<Types xmlns="http://schemas.openxmlformats.org/package/2006/content-types">
  <Default Extension="rels" ContentType="application/vnd.openxmlformats-package.relationships+xml"/>
  <Default Extension="png" ContentType="image/png"/>
  <Default Extension="xml" ContentType="application/xml"/>
  <Override PartName="/xl/drawings/drawing11.xml" ContentType="application/vnd.openxmlformats-officedocument.drawing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drawings/drawing9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4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<Relationships xmlns="http://schemas.openxmlformats.org/package/2006/relationships"><Relationship Target="xl/workbook.xml" Type="http://schemas.openxmlformats.org/officeDocument/2006/relationships/officeDocument" Id="rId1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heetId="1" name="Spielplan Sa" state="visible" r:id="rId3"/>
    <sheet sheetId="2" name="Ergebnisse Sa" state="visible" r:id="rId4"/>
    <sheet sheetId="3" name="Gruppe A" state="visible" r:id="rId5"/>
    <sheet sheetId="4" name="Gruppe B" state="visible" r:id="rId6"/>
    <sheet sheetId="5" name="Gruppe C" state="visible" r:id="rId7"/>
    <sheet sheetId="6" name="Gruppe D" state="visible" r:id="rId8"/>
    <sheet sheetId="7" name="Spielbericht" state="visible" r:id="rId9"/>
    <sheet sheetId="8" name="Abschlusstabelle Sa" state="visible" r:id="rId10"/>
    <sheet sheetId="9" name="Spielplan So" state="visible" r:id="rId11"/>
    <sheet sheetId="10" name="Ergebnisse So" state="visible" r:id="rId12"/>
    <sheet sheetId="11" name="Abschlusstabelle So" state="visible" r:id="rId13"/>
  </sheets>
  <definedNames>
    <definedName name="Print_Area" localSheetId="10">'Abschlusstabelle So'!$A$1:$J$48</definedName>
    <definedName name="Print_Area" localSheetId="4">'Gruppe C'!$A$1:$BD$44</definedName>
    <definedName name="PlanS">'Ergebnisse Sa'!$A$1:$P$114</definedName>
    <definedName name="Print_Area" localSheetId="9">'Ergebnisse So'!$G$1:$AN$40</definedName>
    <definedName name="Print_Area" localSheetId="2">'Gruppe A'!$A$1:$AX$40</definedName>
    <definedName name="Print_Area" localSheetId="7">'Ergebnisse Sa'!$A$7:$L$78</definedName>
    <definedName name="Print_Area" localSheetId="8">'Spielplan So'!$A$1:$N$58</definedName>
    <definedName name="Print_Area" localSheetId="5">'Gruppe D'!$A$1:$BD$44</definedName>
    <definedName name="Print_Area" localSheetId="6">Spielbericht!$A$1:$AI$42</definedName>
    <definedName name="Print_Area" localSheetId="3">'Gruppe B'!$A$1:$AX$40</definedName>
    <definedName name="Print_Area" localSheetId="1">'Ergebnisse Sa'!$G$1:$BZ$148</definedName>
  </definedNames>
  <calcPr/>
</workbook>
</file>

<file path=xl/sharedStrings.xml><?xml version="1.0" encoding="utf-8"?>
<sst xmlns="http://schemas.openxmlformats.org/spreadsheetml/2006/main">
  <si>
    <t>Deutsche Meisterschaft der männlichen Jugend U 16 im Feldfaustball 2014</t>
  </si>
  <si>
    <t>Samstag/Sonntag</t>
  </si>
  <si>
    <t>/</t>
  </si>
  <si>
    <t>Eibach</t>
  </si>
  <si>
    <t>TV Eibach 03</t>
  </si>
  <si>
    <t>Gruppeneinteilung und Spielplan Vorrunde</t>
  </si>
  <si>
    <t>männlich U16</t>
  </si>
  <si>
    <t>Gruppe A</t>
  </si>
  <si>
    <t>Gruppe B</t>
  </si>
  <si>
    <t>Gruppe C</t>
  </si>
  <si>
    <t>Gruppe D</t>
  </si>
  <si>
    <t>Begrüßung:</t>
  </si>
  <si>
    <t>VfL Kellinghusen</t>
  </si>
  <si>
    <t>Schleswig-Holst.</t>
  </si>
  <si>
    <t>VfL Pinneberg</t>
  </si>
  <si>
    <t>Schleswig-Holst.</t>
  </si>
  <si>
    <t>TSV Lola</t>
  </si>
  <si>
    <t>Schleswig-Holst.</t>
  </si>
  <si>
    <t>Großenasper SV</t>
  </si>
  <si>
    <t>Schleswig-Holst.</t>
  </si>
  <si>
    <t> 09:00 Uhr</t>
  </si>
  <si>
    <t>TV Elsava Elsenfeld</t>
  </si>
  <si>
    <t>Bayern</t>
  </si>
  <si>
    <t>SV Kubschütz</t>
  </si>
  <si>
    <t>Sachsen</t>
  </si>
  <si>
    <t>TB Oppau</t>
  </si>
  <si>
    <t>Pfalz</t>
  </si>
  <si>
    <t>TV Eibach</t>
  </si>
  <si>
    <t>Ausrichter</t>
  </si>
  <si>
    <t>MTSV Selsingen</t>
  </si>
  <si>
    <t>Niedersachsen</t>
  </si>
  <si>
    <t>TV Segnitz</t>
  </si>
  <si>
    <t>Bayern</t>
  </si>
  <si>
    <t>TS Thiersheim</t>
  </si>
  <si>
    <t>Bayern</t>
  </si>
  <si>
    <t>Berliner Turnerschaft</t>
  </si>
  <si>
    <t>Berlin</t>
  </si>
  <si>
    <t>TSV Grafenau</t>
  </si>
  <si>
    <t>Schwaben</t>
  </si>
  <si>
    <t>TV Brettorf</t>
  </si>
  <si>
    <t>Niedersachsen</t>
  </si>
  <si>
    <t>TV Langen</t>
  </si>
  <si>
    <t>Hessen</t>
  </si>
  <si>
    <t>TV Waibsatdt</t>
  </si>
  <si>
    <t>Baden</t>
  </si>
  <si>
    <t>TV Wünschmichelbach</t>
  </si>
  <si>
    <t>Baden</t>
  </si>
  <si>
    <t>NlV Vaihingen</t>
  </si>
  <si>
    <t>Schwaben</t>
  </si>
  <si>
    <t>TV Vaihingen/Enz</t>
  </si>
  <si>
    <t>Schwaben</t>
  </si>
  <si>
    <t>SV Düdenbüttel</t>
  </si>
  <si>
    <t>Niedersachsen</t>
  </si>
  <si>
    <t>TSV Hagen</t>
  </si>
  <si>
    <t>Westfalen</t>
  </si>
  <si>
    <t>TV Dieburg</t>
  </si>
  <si>
    <t>Hessen</t>
  </si>
  <si>
    <t>TSV Calw</t>
  </si>
  <si>
    <t>Schwaben</t>
  </si>
  <si>
    <t>TV Voerde</t>
  </si>
  <si>
    <t>Rheinland</t>
  </si>
  <si>
    <t>Leichlinger TV</t>
  </si>
  <si>
    <t>Rheinland</t>
  </si>
  <si>
    <t>TSV Gärtringen</t>
  </si>
  <si>
    <t>Schwaben</t>
  </si>
  <si>
    <t>DG</t>
  </si>
  <si>
    <t>Zeit</t>
  </si>
  <si>
    <t>Feld 1</t>
  </si>
  <si>
    <t>LR / Anschr.</t>
  </si>
  <si>
    <t> </t>
  </si>
  <si>
    <t>Feld 3</t>
  </si>
  <si>
    <t>LR / Anschr.</t>
  </si>
  <si>
    <t> </t>
  </si>
  <si>
    <t>Feld 5</t>
  </si>
  <si>
    <t>LR / Anschr.</t>
  </si>
  <si>
    <t> </t>
  </si>
  <si>
    <t>Feld 7</t>
  </si>
  <si>
    <t>LR / Anschr.</t>
  </si>
  <si>
    <t> </t>
  </si>
  <si>
    <t>Feld 9</t>
  </si>
  <si>
    <t>LR / Anschr.</t>
  </si>
  <si>
    <t> </t>
  </si>
  <si>
    <t> -</t>
  </si>
  <si>
    <t> -</t>
  </si>
  <si>
    <t> -</t>
  </si>
  <si>
    <t> -</t>
  </si>
  <si>
    <t> -</t>
  </si>
  <si>
    <t>C</t>
  </si>
  <si>
    <t>C</t>
  </si>
  <si>
    <t>C</t>
  </si>
  <si>
    <t>anschl.</t>
  </si>
  <si>
    <t> -</t>
  </si>
  <si>
    <t> -</t>
  </si>
  <si>
    <t> -</t>
  </si>
  <si>
    <t> -</t>
  </si>
  <si>
    <t> -</t>
  </si>
  <si>
    <t>D</t>
  </si>
  <si>
    <t>D</t>
  </si>
  <si>
    <t>D</t>
  </si>
  <si>
    <t>anschl.</t>
  </si>
  <si>
    <t> -</t>
  </si>
  <si>
    <t> -</t>
  </si>
  <si>
    <t> -</t>
  </si>
  <si>
    <t> -</t>
  </si>
  <si>
    <t> -</t>
  </si>
  <si>
    <t>C</t>
  </si>
  <si>
    <t>C</t>
  </si>
  <si>
    <t>C</t>
  </si>
  <si>
    <t>anschl.</t>
  </si>
  <si>
    <t> -</t>
  </si>
  <si>
    <t> -</t>
  </si>
  <si>
    <t> -</t>
  </si>
  <si>
    <t> -</t>
  </si>
  <si>
    <t> -</t>
  </si>
  <si>
    <t>D</t>
  </si>
  <si>
    <t>D</t>
  </si>
  <si>
    <t>D</t>
  </si>
  <si>
    <t>anschl.</t>
  </si>
  <si>
    <t> -</t>
  </si>
  <si>
    <t> -</t>
  </si>
  <si>
    <t> -</t>
  </si>
  <si>
    <t> -</t>
  </si>
  <si>
    <t> -</t>
  </si>
  <si>
    <t>C</t>
  </si>
  <si>
    <t>C</t>
  </si>
  <si>
    <t>C</t>
  </si>
  <si>
    <t>anschl.</t>
  </si>
  <si>
    <t> -</t>
  </si>
  <si>
    <t> -</t>
  </si>
  <si>
    <t> -</t>
  </si>
  <si>
    <t> -</t>
  </si>
  <si>
    <t> -</t>
  </si>
  <si>
    <t>D</t>
  </si>
  <si>
    <t>D</t>
  </si>
  <si>
    <t>D</t>
  </si>
  <si>
    <t>anschl.</t>
  </si>
  <si>
    <t> -</t>
  </si>
  <si>
    <t> -</t>
  </si>
  <si>
    <t> -</t>
  </si>
  <si>
    <t> -</t>
  </si>
  <si>
    <t> -</t>
  </si>
  <si>
    <t>C</t>
  </si>
  <si>
    <t>C</t>
  </si>
  <si>
    <t>C</t>
  </si>
  <si>
    <t>anschl.</t>
  </si>
  <si>
    <t> -</t>
  </si>
  <si>
    <t> -</t>
  </si>
  <si>
    <t> -</t>
  </si>
  <si>
    <t> -</t>
  </si>
  <si>
    <t> -</t>
  </si>
  <si>
    <t>D</t>
  </si>
  <si>
    <t>D</t>
  </si>
  <si>
    <t>D</t>
  </si>
  <si>
    <t>anschl.</t>
  </si>
  <si>
    <t> -</t>
  </si>
  <si>
    <t> -</t>
  </si>
  <si>
    <t> -</t>
  </si>
  <si>
    <t> -</t>
  </si>
  <si>
    <t> -</t>
  </si>
  <si>
    <t>C</t>
  </si>
  <si>
    <t>C</t>
  </si>
  <si>
    <t>C</t>
  </si>
  <si>
    <t>anschl.</t>
  </si>
  <si>
    <t> -</t>
  </si>
  <si>
    <t> -</t>
  </si>
  <si>
    <t> -</t>
  </si>
  <si>
    <t> -</t>
  </si>
  <si>
    <t> -</t>
  </si>
  <si>
    <t>D</t>
  </si>
  <si>
    <t>D</t>
  </si>
  <si>
    <t>D</t>
  </si>
  <si>
    <t>anschl.</t>
  </si>
  <si>
    <t> -</t>
  </si>
  <si>
    <t> -</t>
  </si>
  <si>
    <t> -</t>
  </si>
  <si>
    <t> -</t>
  </si>
  <si>
    <t> -</t>
  </si>
  <si>
    <t>C</t>
  </si>
  <si>
    <t>C</t>
  </si>
  <si>
    <t>C</t>
  </si>
  <si>
    <t>anschl.</t>
  </si>
  <si>
    <t> -</t>
  </si>
  <si>
    <t> -</t>
  </si>
  <si>
    <t> -</t>
  </si>
  <si>
    <t> -</t>
  </si>
  <si>
    <t> -</t>
  </si>
  <si>
    <t>D</t>
  </si>
  <si>
    <t>D</t>
  </si>
  <si>
    <t>D</t>
  </si>
  <si>
    <t>anschl.</t>
  </si>
  <si>
    <t> -</t>
  </si>
  <si>
    <t> -</t>
  </si>
  <si>
    <t> -</t>
  </si>
  <si>
    <t> -</t>
  </si>
  <si>
    <t> -</t>
  </si>
  <si>
    <t>C</t>
  </si>
  <si>
    <t>C</t>
  </si>
  <si>
    <t>C</t>
  </si>
  <si>
    <t>anschl.</t>
  </si>
  <si>
    <t> -</t>
  </si>
  <si>
    <t> -</t>
  </si>
  <si>
    <t> -</t>
  </si>
  <si>
    <t> -</t>
  </si>
  <si>
    <t> -</t>
  </si>
  <si>
    <t>D</t>
  </si>
  <si>
    <t>D</t>
  </si>
  <si>
    <t>D</t>
  </si>
  <si>
    <t>anschl.</t>
  </si>
  <si>
    <t> -</t>
  </si>
  <si>
    <t> -</t>
  </si>
  <si>
    <t>Spielmodus:  zwei Gewinnsätze bis 11</t>
  </si>
  <si>
    <t>Ergebnisse Samstag </t>
  </si>
  <si>
    <t>Ergebnisse Gruppe A</t>
  </si>
  <si>
    <t>Ergebnisse Gruppe C</t>
  </si>
  <si>
    <t>Dat</t>
  </si>
  <si>
    <t>Klasse</t>
  </si>
  <si>
    <t>Grp</t>
  </si>
  <si>
    <t>DG</t>
  </si>
  <si>
    <t>Feld</t>
  </si>
  <si>
    <t>SpNr</t>
  </si>
  <si>
    <t>Mannschaft A</t>
  </si>
  <si>
    <t>Mannschaft B</t>
  </si>
  <si>
    <t>1. Satz</t>
  </si>
  <si>
    <t>2. Satz</t>
  </si>
  <si>
    <t>3. Satz</t>
  </si>
  <si>
    <t>Sätze</t>
  </si>
  <si>
    <t>Punkte</t>
  </si>
  <si>
    <t>Dat</t>
  </si>
  <si>
    <t>Klasse</t>
  </si>
  <si>
    <t>Grp</t>
  </si>
  <si>
    <t>DG</t>
  </si>
  <si>
    <t>Feld</t>
  </si>
  <si>
    <t>SpNr</t>
  </si>
  <si>
    <t>Mannschaft A</t>
  </si>
  <si>
    <t>Mannschaft B</t>
  </si>
  <si>
    <t>1. Satz</t>
  </si>
  <si>
    <t>2. Satz</t>
  </si>
  <si>
    <t>3. Satz</t>
  </si>
  <si>
    <t>Sätze</t>
  </si>
  <si>
    <t>Punkte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</si>
  <si>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</si>
  <si>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</si>
  <si>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</si>
  <si>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</si>
  <si>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</si>
  <si>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</si>
  <si>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</si>
  <si>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</si>
  <si>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</si>
  <si>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</si>
  <si>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</si>
  <si>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</si>
  <si>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</si>
  <si>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</si>
  <si>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</si>
  <si>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</si>
  <si>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</si>
  <si>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</si>
  <si>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</si>
  <si>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</si>
  <si>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</si>
  <si>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</si>
  <si>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</si>
  <si>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</si>
  <si>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</si>
  <si>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</si>
  <si>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</si>
  <si>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</si>
  <si>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</si>
  <si>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</si>
  <si>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</si>
  <si>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</si>
  <si>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</si>
  <si>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</si>
  <si>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</si>
  <si>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 </t>
  </si>
  <si>
    <t>:</t>
  </si>
  <si>
    <t>:</t>
  </si>
  <si>
    <t>:</t>
  </si>
  <si>
    <t>:</t>
  </si>
  <si>
    <t>:</t>
  </si>
  <si>
    <t>Grp C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</si>
  <si>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</si>
  <si>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</si>
  <si>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</si>
  <si>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</si>
  <si>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</si>
  <si>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</si>
  <si>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</si>
  <si>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</si>
  <si>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</si>
  <si>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</si>
  <si>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</si>
  <si>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</si>
  <si>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</si>
  <si>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</si>
  <si>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</si>
  <si>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</si>
  <si>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</si>
  <si>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</si>
  <si>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</si>
  <si>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</si>
  <si>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</si>
  <si>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</si>
  <si>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</si>
  <si>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</si>
  <si>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</si>
  <si>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</si>
  <si>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</si>
  <si>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</si>
  <si>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</si>
  <si>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</si>
  <si>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</si>
  <si>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</si>
  <si>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</si>
  <si>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</si>
  <si>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</si>
  <si>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</si>
  <si>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</si>
  <si>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</si>
  <si>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</si>
  <si>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</si>
  <si>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</si>
  <si>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</si>
  <si>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</si>
  <si>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</si>
  <si>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 </t>
  </si>
  <si>
    <t>:</t>
  </si>
  <si>
    <t>:</t>
  </si>
  <si>
    <t>:</t>
  </si>
  <si>
    <t>:</t>
  </si>
  <si>
    <t>:</t>
  </si>
  <si>
    <t>Grp C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</si>
  <si>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</si>
  <si>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</si>
  <si>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</si>
  <si>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</si>
  <si>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</si>
  <si>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</si>
  <si>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</si>
  <si>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</si>
  <si>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</si>
  <si>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</si>
  <si>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</si>
  <si>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</si>
  <si>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</si>
  <si>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</si>
  <si>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</si>
  <si>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</si>
  <si>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</si>
  <si>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</si>
  <si>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</si>
  <si>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</si>
  <si>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</si>
  <si>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</si>
  <si>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</si>
  <si>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</si>
  <si>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</si>
  <si>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</si>
  <si>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</si>
  <si>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</si>
  <si>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</si>
  <si>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</si>
  <si>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</si>
  <si>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</si>
  <si>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</si>
  <si>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</si>
  <si>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</si>
  <si>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</si>
  <si>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</si>
  <si>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</si>
  <si>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</si>
  <si>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</si>
  <si>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</si>
  <si>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</si>
  <si>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</si>
  <si>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</si>
  <si>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 </t>
  </si>
  <si>
    <t>:</t>
  </si>
  <si>
    <t>:</t>
  </si>
  <si>
    <t>:</t>
  </si>
  <si>
    <t>:</t>
  </si>
  <si>
    <t>:</t>
  </si>
  <si>
    <t>Grp C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</si>
  <si>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</si>
  <si>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</si>
  <si>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</si>
  <si>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</si>
  <si>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</si>
  <si>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</si>
  <si>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</si>
  <si>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</si>
  <si>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</si>
  <si>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</si>
  <si>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</si>
  <si>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</si>
  <si>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</si>
  <si>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</si>
  <si>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</si>
  <si>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</si>
  <si>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</si>
  <si>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</si>
  <si>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</si>
  <si>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</si>
  <si>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</si>
  <si>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</si>
  <si>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</si>
  <si>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</si>
  <si>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</si>
  <si>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</si>
  <si>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</si>
  <si>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</si>
  <si>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</si>
  <si>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</si>
  <si>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</si>
  <si>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</si>
  <si>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</si>
  <si>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</si>
  <si>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</si>
  <si>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</si>
  <si>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</si>
  <si>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</si>
  <si>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</si>
  <si>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</si>
  <si>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</si>
  <si>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</si>
  <si>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</si>
  <si>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</si>
  <si>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 </t>
  </si>
  <si>
    <t>:</t>
  </si>
  <si>
    <t>:</t>
  </si>
  <si>
    <t>:</t>
  </si>
  <si>
    <t>:</t>
  </si>
  <si>
    <t>:</t>
  </si>
  <si>
    <t>Grp C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</si>
  <si>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</si>
  <si>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</si>
  <si>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</si>
  <si>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</si>
  <si>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</si>
  <si>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</si>
  <si>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</si>
  <si>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</si>
  <si>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</si>
  <si>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</si>
  <si>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 </t>
  </si>
  <si>
    <t>:</t>
  </si>
  <si>
    <t>:</t>
  </si>
  <si>
    <t>:</t>
  </si>
  <si>
    <t>:</t>
  </si>
  <si>
    <t>:</t>
  </si>
  <si>
    <t>Grp C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</si>
  <si>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</si>
  <si>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</si>
  <si>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</si>
  <si>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</si>
  <si>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</si>
  <si>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</si>
  <si>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</si>
  <si>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</si>
  <si>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</si>
  <si>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</si>
  <si>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</si>
  <si>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</si>
  <si>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</si>
  <si>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</si>
  <si>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</si>
  <si>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</si>
  <si>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</si>
  <si>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</si>
  <si>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</si>
  <si>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</si>
  <si>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</si>
  <si>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</si>
  <si>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</si>
  <si>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</si>
  <si>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</si>
  <si>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</si>
  <si>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A</t>
  </si>
  <si>
    <t> -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</si>
  <si>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</si>
  <si>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</si>
  <si>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</si>
  <si>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</si>
  <si>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</si>
  <si>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</si>
  <si>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</si>
  <si>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</si>
  <si>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</si>
  <si>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</si>
  <si>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</si>
  <si>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</si>
  <si>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</si>
  <si>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</si>
  <si>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</si>
  <si>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</si>
  <si>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</si>
  <si>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</si>
  <si>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</si>
  <si>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</si>
  <si>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</si>
  <si>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</si>
  <si>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</si>
  <si>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</si>
  <si>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</si>
  <si>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</si>
  <si>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</si>
  <si>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</si>
  <si>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</si>
  <si>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</si>
  <si>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</si>
  <si>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</si>
  <si>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</si>
  <si>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</si>
  <si>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</si>
  <si>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</si>
  <si>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</si>
  <si>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</si>
  <si>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</si>
  <si>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</si>
  <si>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</si>
  <si>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</si>
  <si>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</si>
  <si>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</si>
  <si>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</si>
  <si>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</si>
  <si>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</si>
  <si>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</si>
  <si>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</si>
  <si>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</si>
  <si>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</si>
  <si>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</si>
  <si>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</si>
  <si>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</si>
  <si>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</si>
  <si>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</si>
  <si>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</si>
  <si>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</si>
  <si>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</si>
  <si>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</si>
  <si>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</si>
  <si>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</si>
  <si>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</si>
  <si>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</si>
  <si>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</si>
  <si>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C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</si>
  <si>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</si>
  <si>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</si>
  <si>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</si>
  <si>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</si>
  <si>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</si>
  <si>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</si>
  <si>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</si>
  <si>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</si>
  <si>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</si>
  <si>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Ergebnisse Gruppe B</t>
  </si>
  <si>
    <t>Ergebnisse Gruppe D</t>
  </si>
  <si>
    <t>Dat</t>
  </si>
  <si>
    <t>Klasse</t>
  </si>
  <si>
    <t>Grp</t>
  </si>
  <si>
    <t>DG</t>
  </si>
  <si>
    <t>Feld</t>
  </si>
  <si>
    <t>SpNr</t>
  </si>
  <si>
    <t>Mannschaft A</t>
  </si>
  <si>
    <t>Mannschaft B</t>
  </si>
  <si>
    <t>1. Satz</t>
  </si>
  <si>
    <t>2. Satz</t>
  </si>
  <si>
    <t>3. Satz</t>
  </si>
  <si>
    <t>Sätze</t>
  </si>
  <si>
    <t>Punkte</t>
  </si>
  <si>
    <t>Dat</t>
  </si>
  <si>
    <t>Klasse</t>
  </si>
  <si>
    <t>Grp</t>
  </si>
  <si>
    <t>DG</t>
  </si>
  <si>
    <t>Feld</t>
  </si>
  <si>
    <t>SpNr</t>
  </si>
  <si>
    <t>Mannschaft A</t>
  </si>
  <si>
    <t>Mannschaft B</t>
  </si>
  <si>
    <t>1. Satz</t>
  </si>
  <si>
    <t>2. Satz</t>
  </si>
  <si>
    <t>3. Satz</t>
  </si>
  <si>
    <t>Sätze</t>
  </si>
  <si>
    <t>Punkte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</si>
  <si>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</si>
  <si>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</si>
  <si>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</si>
  <si>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</si>
  <si>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</si>
  <si>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</si>
  <si>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</si>
  <si>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</si>
  <si>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</si>
  <si>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</si>
  <si>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</si>
  <si>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</si>
  <si>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</si>
  <si>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</si>
  <si>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</si>
  <si>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</si>
  <si>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</si>
  <si>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</si>
  <si>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</si>
  <si>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</si>
  <si>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</si>
  <si>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</si>
  <si>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</si>
  <si>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</si>
  <si>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</si>
  <si>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</si>
  <si>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</si>
  <si>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</si>
  <si>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</si>
  <si>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</si>
  <si>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</si>
  <si>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</si>
  <si>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</si>
  <si>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</si>
  <si>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</si>
  <si>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</si>
  <si>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</si>
  <si>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</si>
  <si>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</si>
  <si>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</si>
  <si>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</si>
  <si>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</si>
  <si>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</si>
  <si>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</si>
  <si>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</si>
  <si>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</si>
  <si>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</si>
  <si>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</si>
  <si>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</si>
  <si>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</si>
  <si>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</si>
  <si>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</si>
  <si>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</si>
  <si>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</si>
  <si>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</si>
  <si>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</si>
  <si>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</si>
  <si>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</si>
  <si>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</si>
  <si>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</si>
  <si>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</si>
  <si>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</si>
  <si>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</si>
  <si>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</si>
  <si>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</si>
  <si>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</si>
  <si>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</si>
  <si>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</si>
  <si>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</si>
  <si>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</si>
  <si>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</si>
  <si>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</si>
  <si>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</si>
  <si>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</si>
  <si>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</si>
  <si>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</si>
  <si>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</si>
  <si>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</si>
  <si>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</si>
  <si>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</si>
  <si>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</si>
  <si>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</si>
  <si>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</si>
  <si>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</si>
  <si>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</si>
  <si>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</si>
  <si>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</si>
  <si>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</si>
  <si>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</si>
  <si>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</si>
  <si>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</si>
  <si>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</si>
  <si>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</si>
  <si>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</si>
  <si>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</si>
  <si>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</si>
  <si>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</si>
  <si>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</si>
  <si>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</si>
  <si>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</si>
  <si>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</si>
  <si>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</si>
  <si>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</si>
  <si>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</si>
  <si>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</si>
  <si>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</si>
  <si>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</si>
  <si>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</si>
  <si>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</si>
  <si>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</si>
  <si>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</si>
  <si>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</si>
  <si>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</si>
  <si>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</si>
  <si>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</si>
  <si>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</si>
  <si>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</si>
  <si>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</si>
  <si>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</si>
  <si>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</si>
  <si>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</si>
  <si>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</si>
  <si>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</si>
  <si>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</si>
  <si>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</si>
  <si>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</si>
  <si>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</si>
  <si>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</si>
  <si>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</si>
  <si>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</si>
  <si>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</si>
  <si>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</si>
  <si>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</si>
  <si>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</si>
  <si>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</si>
  <si>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</si>
  <si>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</si>
  <si>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</si>
  <si>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</si>
  <si>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</si>
  <si>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</si>
  <si>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</si>
  <si>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</si>
  <si>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</si>
  <si>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</si>
  <si>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</si>
  <si>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</si>
  <si>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</si>
  <si>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</si>
  <si>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</si>
  <si>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</si>
  <si>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</si>
  <si>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</si>
  <si>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</si>
  <si>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</si>
  <si>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</si>
  <si>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</si>
  <si>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</si>
  <si>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</si>
  <si>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</si>
  <si>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</si>
  <si>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</si>
  <si>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</si>
  <si>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</si>
  <si>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</si>
  <si>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</si>
  <si>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</si>
  <si>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</si>
  <si>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</si>
  <si>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</si>
  <si>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</si>
  <si>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</si>
  <si>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</si>
  <si>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</si>
  <si>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</si>
  <si>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</si>
  <si>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</si>
  <si>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</si>
  <si>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</si>
  <si>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</si>
  <si>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</si>
  <si>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</si>
  <si>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</si>
  <si>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</si>
  <si>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</si>
  <si>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</si>
  <si>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</si>
  <si>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</si>
  <si>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</si>
  <si>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</si>
  <si>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</si>
  <si>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</si>
  <si>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</si>
  <si>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</si>
  <si>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</si>
  <si>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</si>
  <si>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</si>
  <si>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</si>
  <si>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</si>
  <si>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</si>
  <si>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</si>
  <si>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</si>
  <si>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</si>
  <si>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</si>
  <si>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</si>
  <si>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</si>
  <si>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</si>
  <si>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</si>
  <si>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</si>
  <si>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</si>
  <si>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</si>
  <si>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</si>
  <si>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</si>
  <si>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</si>
  <si>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</si>
  <si>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</si>
  <si>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</si>
  <si>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</si>
  <si>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</si>
  <si>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</si>
  <si>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</si>
  <si>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</si>
  <si>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</si>
  <si>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</si>
  <si>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</si>
  <si>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</si>
  <si>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</si>
  <si>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</si>
  <si>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</si>
  <si>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</si>
  <si>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</si>
  <si>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</si>
  <si>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</si>
  <si>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</si>
  <si>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</si>
  <si>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</si>
  <si>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</si>
  <si>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</si>
  <si>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</si>
  <si>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</si>
  <si>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</si>
  <si>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</si>
  <si>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</si>
  <si>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</si>
  <si>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</si>
  <si>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</si>
  <si>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</si>
  <si>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</si>
  <si>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</si>
  <si>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</si>
  <si>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</si>
  <si>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 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</si>
  <si>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</si>
  <si>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</si>
  <si>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</si>
  <si>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</si>
  <si>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</si>
  <si>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</si>
  <si>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</si>
  <si>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</si>
  <si>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</si>
  <si>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</si>
  <si>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</si>
  <si>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</si>
  <si>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</si>
  <si>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</si>
  <si>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</si>
  <si>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</si>
  <si>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</si>
  <si>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</si>
  <si>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</si>
  <si>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</si>
  <si>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</si>
  <si>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</si>
  <si>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</si>
  <si>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</si>
  <si>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</si>
  <si>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</si>
  <si>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</si>
  <si>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</si>
  <si>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 B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</si>
  <si>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</si>
  <si>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</si>
  <si>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</si>
  <si>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</si>
  <si>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</si>
  <si>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</si>
  <si>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</si>
  <si>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</si>
  <si>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</si>
  <si>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</si>
  <si>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</si>
  <si>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</si>
  <si>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</si>
  <si>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</si>
  <si>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</si>
  <si>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</si>
  <si>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</si>
  <si>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</si>
  <si>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</si>
  <si>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</si>
  <si>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</si>
  <si>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</si>
  <si>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</si>
  <si>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</si>
  <si>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</si>
  <si>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</si>
  <si>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</si>
  <si>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</si>
  <si>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</si>
  <si>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</si>
  <si>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</si>
  <si>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</si>
  <si>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</si>
  <si>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</si>
  <si>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</si>
  <si>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</si>
  <si>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</si>
  <si>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</si>
  <si>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</si>
  <si>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</si>
  <si>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</si>
  <si>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</si>
  <si>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</si>
  <si>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</si>
  <si>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</si>
  <si>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</si>
  <si>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</si>
  <si>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</si>
  <si>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</si>
  <si>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</si>
  <si>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</si>
  <si>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</si>
  <si>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</si>
  <si>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</si>
  <si>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</si>
  <si>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</si>
  <si>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</si>
  <si>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</si>
  <si>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</si>
  <si>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</si>
  <si>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</si>
  <si>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</si>
  <si>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</si>
  <si>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</si>
  <si>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</si>
  <si>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</si>
  <si>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</si>
  <si>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</si>
  <si>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</si>
  <si>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Grp D</t>
  </si>
  <si>
    <t> -</t>
  </si>
  <si>
    <t> </t>
  </si>
  <si>
    <t> </t>
  </si>
  <si>
    <t> </t>
  </si>
  <si>
    <t>:</t>
  </si>
  <si>
    <t>:</t>
  </si>
  <si>
    <t>:</t>
  </si>
  <si>
    <t>:</t>
  </si>
  <si>
    <t>:</t>
  </si>
  <si>
    <t>Faustball</t>
  </si>
  <si>
    <t>Deutsche Meisterschaft</t>
  </si>
  <si>
    <t>/</t>
  </si>
  <si>
    <t> Gruppe A</t>
  </si>
  <si>
    <t> </t>
  </si>
  <si>
    <t>Bälle</t>
  </si>
  <si>
    <t>* 0</t>
  </si>
  <si>
    <t>*1.000</t>
  </si>
  <si>
    <t>*100.000</t>
  </si>
  <si>
    <t>*1.000.000</t>
  </si>
  <si>
    <t>*10.000.000</t>
  </si>
  <si>
    <t>Platz</t>
  </si>
  <si>
    <t>Sätze</t>
  </si>
  <si>
    <t>Ball</t>
  </si>
  <si>
    <t>Ball</t>
  </si>
  <si>
    <t>Satz</t>
  </si>
  <si>
    <t>Satz</t>
  </si>
  <si>
    <t>Punkte</t>
  </si>
  <si>
    <t>Platz</t>
  </si>
  <si>
    <t>Punkte</t>
  </si>
  <si>
    <t>Punkte</t>
  </si>
  <si>
    <t>höh Anz</t>
  </si>
  <si>
    <t>Diff</t>
  </si>
  <si>
    <t>höh Anz</t>
  </si>
  <si>
    <t>Diff</t>
  </si>
  <si>
    <t>Zif</t>
  </si>
  <si>
    <t>1. Satz</t>
  </si>
  <si>
    <t>Bälle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</si>
  <si>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</si>
  <si>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</si>
  <si>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</si>
  <si>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</si>
  <si>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</si>
  <si>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</si>
  <si>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</si>
  <si>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</si>
  <si>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</si>
  <si>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</si>
  <si>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</si>
  <si>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2. Satz</t>
  </si>
  <si>
    <t>Sätze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</si>
  <si>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</si>
  <si>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</si>
  <si>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</si>
  <si>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</si>
  <si>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</si>
  <si>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</si>
  <si>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</si>
  <si>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</si>
  <si>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</si>
  <si>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</si>
  <si>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</si>
  <si>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3. Satz</t>
  </si>
  <si>
    <t>Punkte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</si>
  <si>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</si>
  <si>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</si>
  <si>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</si>
  <si>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</si>
  <si>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</si>
  <si>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</si>
  <si>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</si>
  <si>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</si>
  <si>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</si>
  <si>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</si>
  <si>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</si>
  <si>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</si>
  <si>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</si>
  <si>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</si>
  <si>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</si>
  <si>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</si>
  <si>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</si>
  <si>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</si>
  <si>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</si>
  <si>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</si>
  <si>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</si>
  <si>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</si>
  <si>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</si>
  <si>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</si>
  <si>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</si>
  <si>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</si>
  <si>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</si>
  <si>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</si>
  <si>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</si>
  <si>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</si>
  <si>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</si>
  <si>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</si>
  <si>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</si>
  <si>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</si>
  <si>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</si>
  <si>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</si>
  <si>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</si>
  <si>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</si>
  <si>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</si>
  <si>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</si>
  <si>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</si>
  <si>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</si>
  <si>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</si>
  <si>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</si>
  <si>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</si>
  <si>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</si>
  <si>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</si>
  <si>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</si>
  <si>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</si>
  <si>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</si>
  <si>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</si>
  <si>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</si>
  <si>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</si>
  <si>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</si>
  <si>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</si>
  <si>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</si>
  <si>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</si>
  <si>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</si>
  <si>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</si>
  <si>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</si>
  <si>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</si>
  <si>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</si>
  <si>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</si>
  <si>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</si>
  <si>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</si>
  <si>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</si>
  <si>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</si>
  <si>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</si>
  <si>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</si>
  <si>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</si>
  <si>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</si>
  <si>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</si>
  <si>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</si>
  <si>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</si>
  <si>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</si>
  <si>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</si>
  <si>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</si>
  <si>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</si>
  <si>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</si>
  <si>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</si>
  <si>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</si>
  <si>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</si>
  <si>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</si>
  <si>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</si>
  <si>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</si>
  <si>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</si>
  <si>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</si>
  <si>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</si>
  <si>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</si>
  <si>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</si>
  <si>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</si>
  <si>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</si>
  <si>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</si>
  <si>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</si>
  <si>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</si>
  <si>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</si>
  <si>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</si>
  <si>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</si>
  <si>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</si>
  <si>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</si>
  <si>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</si>
  <si>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</si>
  <si>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</si>
  <si>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</si>
  <si>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</si>
  <si>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</si>
  <si>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</si>
  <si>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</si>
  <si>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</si>
  <si>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</si>
  <si>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</si>
  <si>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</si>
  <si>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</si>
  <si>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</si>
  <si>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</si>
  <si>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</si>
  <si>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</si>
  <si>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</si>
  <si>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</si>
  <si>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</si>
  <si>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</si>
  <si>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</si>
  <si>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</si>
  <si>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</si>
  <si>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</si>
  <si>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</si>
  <si>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</si>
  <si>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</si>
  <si>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</si>
  <si>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</si>
  <si>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</si>
  <si>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</si>
  <si>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</si>
  <si>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</si>
  <si>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</si>
  <si>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</si>
  <si>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</si>
  <si>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</si>
  <si>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</si>
  <si>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</si>
  <si>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</si>
  <si>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</si>
  <si>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</si>
  <si>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</si>
  <si>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</si>
  <si>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</si>
  <si>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</si>
  <si>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</si>
  <si>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</si>
  <si>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</si>
  <si>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</si>
  <si>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</si>
  <si>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</si>
  <si>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</si>
  <si>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</si>
  <si>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</si>
  <si>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</si>
  <si>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</si>
  <si>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</si>
  <si>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</si>
  <si>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</si>
  <si>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</si>
  <si>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</si>
  <si>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</si>
  <si>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</si>
  <si>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</si>
  <si>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</si>
  <si>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</si>
  <si>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</si>
  <si>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</si>
  <si>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</si>
  <si>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</si>
  <si>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</si>
  <si>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</si>
  <si>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</si>
  <si>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</si>
  <si>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</si>
  <si>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</si>
  <si>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</si>
  <si>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</si>
  <si>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</si>
  <si>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</si>
  <si>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</si>
  <si>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</si>
  <si>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</si>
  <si>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Endstand Gruppe A</t>
  </si>
  <si>
    <t>Punkte</t>
  </si>
  <si>
    <t>1.</t>
  </si>
  <si>
    <t>:</t>
  </si>
  <si>
    <t>2.</t>
  </si>
  <si>
    <t>:</t>
  </si>
  <si>
    <t>3.</t>
  </si>
  <si>
    <t>:</t>
  </si>
  <si>
    <t>4.</t>
  </si>
  <si>
    <t>:</t>
  </si>
  <si>
    <t>5.</t>
  </si>
  <si>
    <t>:</t>
  </si>
  <si>
    <t>6.</t>
  </si>
  <si>
    <t>:</t>
  </si>
  <si>
    <t>Faustball</t>
  </si>
  <si>
    <t>/</t>
  </si>
  <si>
    <t> Gruppe B</t>
  </si>
  <si>
    <t> </t>
  </si>
  <si>
    <t>Bälle</t>
  </si>
  <si>
    <t>* 0</t>
  </si>
  <si>
    <t>*1.000</t>
  </si>
  <si>
    <t>*100.000</t>
  </si>
  <si>
    <t>*1.000.000</t>
  </si>
  <si>
    <t>*10.000.000</t>
  </si>
  <si>
    <t>Platz</t>
  </si>
  <si>
    <t>Sätze</t>
  </si>
  <si>
    <t>Ball</t>
  </si>
  <si>
    <t>Ball</t>
  </si>
  <si>
    <t>Satz</t>
  </si>
  <si>
    <t>Satz</t>
  </si>
  <si>
    <t>Punkte</t>
  </si>
  <si>
    <t>Platz</t>
  </si>
  <si>
    <t>Punkte</t>
  </si>
  <si>
    <t>Punkte</t>
  </si>
  <si>
    <t>höh Anz</t>
  </si>
  <si>
    <t>Diff</t>
  </si>
  <si>
    <t>höh Anz</t>
  </si>
  <si>
    <t>Diff</t>
  </si>
  <si>
    <t>Zif</t>
  </si>
  <si>
    <t>1. Satz</t>
  </si>
  <si>
    <t>Bälle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</si>
  <si>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</si>
  <si>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</si>
  <si>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</si>
  <si>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</si>
  <si>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</si>
  <si>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</si>
  <si>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</si>
  <si>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</si>
  <si>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</si>
  <si>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</si>
  <si>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</si>
  <si>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2. Satz</t>
  </si>
  <si>
    <t>Sätze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</si>
  <si>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</si>
  <si>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</si>
  <si>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</si>
  <si>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</si>
  <si>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</si>
  <si>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</si>
  <si>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</si>
  <si>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</si>
  <si>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</si>
  <si>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</si>
  <si>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</si>
  <si>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3. Satz</t>
  </si>
  <si>
    <t>Punkte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</si>
  <si>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</si>
  <si>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</si>
  <si>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</si>
  <si>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</si>
  <si>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</si>
  <si>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</si>
  <si>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</si>
  <si>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</si>
  <si>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</si>
  <si>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</si>
  <si>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</si>
  <si>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</si>
  <si>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</si>
  <si>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</si>
  <si>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 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</si>
  <si>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</si>
  <si>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</si>
  <si>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</si>
  <si>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</si>
  <si>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</si>
  <si>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</si>
  <si>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</si>
  <si>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</si>
  <si>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</si>
  <si>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</si>
  <si>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</si>
  <si>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</si>
  <si>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</si>
  <si>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</si>
  <si>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</si>
  <si>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</si>
  <si>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</si>
  <si>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</si>
  <si>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</si>
  <si>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</si>
  <si>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</si>
  <si>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</si>
  <si>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</si>
  <si>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</si>
  <si>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</si>
  <si>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</si>
  <si>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</si>
  <si>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</si>
  <si>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</si>
  <si>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</si>
  <si>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</si>
  <si>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</si>
  <si>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</si>
  <si>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</si>
  <si>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</si>
  <si>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</si>
  <si>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 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</si>
  <si>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</si>
  <si>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</si>
  <si>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</si>
  <si>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</si>
  <si>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</si>
  <si>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</si>
  <si>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</si>
  <si>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</si>
  <si>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</si>
  <si>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</si>
  <si>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</si>
  <si>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</si>
  <si>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</si>
  <si>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</si>
  <si>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</si>
  <si>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</si>
  <si>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</si>
  <si>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</si>
  <si>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</si>
  <si>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</si>
  <si>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</si>
  <si>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</si>
  <si>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</si>
  <si>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</si>
  <si>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</si>
  <si>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</si>
  <si>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</si>
  <si>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</si>
  <si>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</si>
  <si>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</si>
  <si>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</si>
  <si>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</si>
  <si>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</si>
  <si>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</si>
  <si>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</si>
  <si>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</si>
  <si>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 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</si>
  <si>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</si>
  <si>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</si>
  <si>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</si>
  <si>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</si>
  <si>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</si>
  <si>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</si>
  <si>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</si>
  <si>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</si>
  <si>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</si>
  <si>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</si>
  <si>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</si>
  <si>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</si>
  <si>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</si>
  <si>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</si>
  <si>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</si>
  <si>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</si>
  <si>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</si>
  <si>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</si>
  <si>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</si>
  <si>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</si>
  <si>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</si>
  <si>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</si>
  <si>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</si>
  <si>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</si>
  <si>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</si>
  <si>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</si>
  <si>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</si>
  <si>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</si>
  <si>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</si>
  <si>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</si>
  <si>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</si>
  <si>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</si>
  <si>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</si>
  <si>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</si>
  <si>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</si>
  <si>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</si>
  <si>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</si>
  <si>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</si>
  <si>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</si>
  <si>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</si>
  <si>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</si>
  <si>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</si>
  <si>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</si>
  <si>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</si>
  <si>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</si>
  <si>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</si>
  <si>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</si>
  <si>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</si>
  <si>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</si>
  <si>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</si>
  <si>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</si>
  <si>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</si>
  <si>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</si>
  <si>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</si>
  <si>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</si>
  <si>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</si>
  <si>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</si>
  <si>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</si>
  <si>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</si>
  <si>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</si>
  <si>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</si>
  <si>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</si>
  <si>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</si>
  <si>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</si>
  <si>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</si>
  <si>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</si>
  <si>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</si>
  <si>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</si>
  <si>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</si>
  <si>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</si>
  <si>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</si>
  <si>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</si>
  <si>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</si>
  <si>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</si>
  <si>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</si>
  <si>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</si>
  <si>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</si>
  <si>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</si>
  <si>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</si>
  <si>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</si>
  <si>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</si>
  <si>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</si>
  <si>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</si>
  <si>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</si>
  <si>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</si>
  <si>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</si>
  <si>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</si>
  <si>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</si>
  <si>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</si>
  <si>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</si>
  <si>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</si>
  <si>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</si>
  <si>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</si>
  <si>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</si>
  <si>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</si>
  <si>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</si>
  <si>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</si>
  <si>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</si>
  <si>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</si>
  <si>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Endstand Gruppe B</t>
  </si>
  <si>
    <t>Punkte</t>
  </si>
  <si>
    <t>1.</t>
  </si>
  <si>
    <t>:</t>
  </si>
  <si>
    <t>2.</t>
  </si>
  <si>
    <t>:</t>
  </si>
  <si>
    <t>3.</t>
  </si>
  <si>
    <t>:</t>
  </si>
  <si>
    <t>4.</t>
  </si>
  <si>
    <t>:</t>
  </si>
  <si>
    <t>5.</t>
  </si>
  <si>
    <t>:</t>
  </si>
  <si>
    <t>6.</t>
  </si>
  <si>
    <t>:</t>
  </si>
  <si>
    <t>Faustball</t>
  </si>
  <si>
    <t>/</t>
  </si>
  <si>
    <t> Gruppe C</t>
  </si>
  <si>
    <t> </t>
  </si>
  <si>
    <t>Bälle</t>
  </si>
  <si>
    <t>* 0</t>
  </si>
  <si>
    <t>*1.000</t>
  </si>
  <si>
    <t>*100.000</t>
  </si>
  <si>
    <t>*1.000.000</t>
  </si>
  <si>
    <t>*10.000.000</t>
  </si>
  <si>
    <t>Platz</t>
  </si>
  <si>
    <t>Sätze</t>
  </si>
  <si>
    <t>Ball</t>
  </si>
  <si>
    <t>Ball</t>
  </si>
  <si>
    <t>Satz</t>
  </si>
  <si>
    <t>Satz</t>
  </si>
  <si>
    <t>Punkte</t>
  </si>
  <si>
    <t>Platz</t>
  </si>
  <si>
    <t>Punkte</t>
  </si>
  <si>
    <t>Punkte</t>
  </si>
  <si>
    <t>höh Anz</t>
  </si>
  <si>
    <t>Diff</t>
  </si>
  <si>
    <t>höh Anz</t>
  </si>
  <si>
    <t>Diff</t>
  </si>
  <si>
    <t>Zif</t>
  </si>
  <si>
    <t>1. Satz</t>
  </si>
  <si>
    <t>Bälle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</si>
  <si>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</si>
  <si>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</si>
  <si>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</si>
  <si>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</si>
  <si>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</si>
  <si>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</si>
  <si>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</si>
  <si>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</si>
  <si>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</si>
  <si>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</si>
  <si>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</si>
  <si>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</si>
  <si>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</si>
  <si>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2. Satz</t>
  </si>
  <si>
    <t>Sätze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</si>
  <si>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</si>
  <si>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</si>
  <si>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</si>
  <si>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</si>
  <si>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</si>
  <si>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</si>
  <si>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</si>
  <si>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</si>
  <si>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</si>
  <si>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</si>
  <si>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</si>
  <si>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</si>
  <si>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</si>
  <si>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3. Satz</t>
  </si>
  <si>
    <t>Punkte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</si>
  <si>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</si>
  <si>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</si>
  <si>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</si>
  <si>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</si>
  <si>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</si>
  <si>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</si>
  <si>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</si>
  <si>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</si>
  <si>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</si>
  <si>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</si>
  <si>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</si>
  <si>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</si>
  <si>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</si>
  <si>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</si>
  <si>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</si>
  <si>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</si>
  <si>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</si>
  <si>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</si>
  <si>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</si>
  <si>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</si>
  <si>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</si>
  <si>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</si>
  <si>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</si>
  <si>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</si>
  <si>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</si>
  <si>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</si>
  <si>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</si>
  <si>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</si>
  <si>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</si>
  <si>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</si>
  <si>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</si>
  <si>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</si>
  <si>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</si>
  <si>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</si>
  <si>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</si>
  <si>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</si>
  <si>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</si>
  <si>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</si>
  <si>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</si>
  <si>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</si>
  <si>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</si>
  <si>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</si>
  <si>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</si>
  <si>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</si>
  <si>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</si>
  <si>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</si>
  <si>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</si>
  <si>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</si>
  <si>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</si>
  <si>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</si>
  <si>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</si>
  <si>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</si>
  <si>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</si>
  <si>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</si>
  <si>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</si>
  <si>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</si>
  <si>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</si>
  <si>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</si>
  <si>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</si>
  <si>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</si>
  <si>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</si>
  <si>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</si>
  <si>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</si>
  <si>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</si>
  <si>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</si>
  <si>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</si>
  <si>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</si>
  <si>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</si>
  <si>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</si>
  <si>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</si>
  <si>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</si>
  <si>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</si>
  <si>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</si>
  <si>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</si>
  <si>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</si>
  <si>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</si>
  <si>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</si>
  <si>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</si>
  <si>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</si>
  <si>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</si>
  <si>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</si>
  <si>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</si>
  <si>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</si>
  <si>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</si>
  <si>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</si>
  <si>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</si>
  <si>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</si>
  <si>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</si>
  <si>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</si>
  <si>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</si>
  <si>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</si>
  <si>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</si>
  <si>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</si>
  <si>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</si>
  <si>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</si>
  <si>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</si>
  <si>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</si>
  <si>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</si>
  <si>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</si>
  <si>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</si>
  <si>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</si>
  <si>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</si>
  <si>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</si>
  <si>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</si>
  <si>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</si>
  <si>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</si>
  <si>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</si>
  <si>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</si>
  <si>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</si>
  <si>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</si>
  <si>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</si>
  <si>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</si>
  <si>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</si>
  <si>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</si>
  <si>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</si>
  <si>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</si>
  <si>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</si>
  <si>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</si>
  <si>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</si>
  <si>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</si>
  <si>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</si>
  <si>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</si>
  <si>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</si>
  <si>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</si>
  <si>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</si>
  <si>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</si>
  <si>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</si>
  <si>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</si>
  <si>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</si>
  <si>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</si>
  <si>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</si>
  <si>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</si>
  <si>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</si>
  <si>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</si>
  <si>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</si>
  <si>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</si>
  <si>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</si>
  <si>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</si>
  <si>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</si>
  <si>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</si>
  <si>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</si>
  <si>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</si>
  <si>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</si>
  <si>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</si>
  <si>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</si>
  <si>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</si>
  <si>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</si>
  <si>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</si>
  <si>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</si>
  <si>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</si>
  <si>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</si>
  <si>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</si>
  <si>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</si>
  <si>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</si>
  <si>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</si>
  <si>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</si>
  <si>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</si>
  <si>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</si>
  <si>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</si>
  <si>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</si>
  <si>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</si>
  <si>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</si>
  <si>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</si>
  <si>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</si>
  <si>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</si>
  <si>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</si>
  <si>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</si>
  <si>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</si>
  <si>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</si>
  <si>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</si>
  <si>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</si>
  <si>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</si>
  <si>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</si>
  <si>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</si>
  <si>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</si>
  <si>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</si>
  <si>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</si>
  <si>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</si>
  <si>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</si>
  <si>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</si>
  <si>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</si>
  <si>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</si>
  <si>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</si>
  <si>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</si>
  <si>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</si>
  <si>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</si>
  <si>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</si>
  <si>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</si>
  <si>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</si>
  <si>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</si>
  <si>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</si>
  <si>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</si>
  <si>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</si>
  <si>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</si>
  <si>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</si>
  <si>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</si>
  <si>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</si>
  <si>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</si>
  <si>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</si>
  <si>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</si>
  <si>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</si>
  <si>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</si>
  <si>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</si>
  <si>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</si>
  <si>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</si>
  <si>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</si>
  <si>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</si>
  <si>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</si>
  <si>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</si>
  <si>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</si>
  <si>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</si>
  <si>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</si>
  <si>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</si>
  <si>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</si>
  <si>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</si>
  <si>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</si>
  <si>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</si>
  <si>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</si>
  <si>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</si>
  <si>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</si>
  <si>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</si>
  <si>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</si>
  <si>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</si>
  <si>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</si>
  <si>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</si>
  <si>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</si>
  <si>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</si>
  <si>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</si>
  <si>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</si>
  <si>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</si>
  <si>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</si>
  <si>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</si>
  <si>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</si>
  <si>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</si>
  <si>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</si>
  <si>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</si>
  <si>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</si>
  <si>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</si>
  <si>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</si>
  <si>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</si>
  <si>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</si>
  <si>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</si>
  <si>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</si>
  <si>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</si>
  <si>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</si>
  <si>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</si>
  <si>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</si>
  <si>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</si>
  <si>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</si>
  <si>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</si>
  <si>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</si>
  <si>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</si>
  <si>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</si>
  <si>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</si>
  <si>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</si>
  <si>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</si>
  <si>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Endstand Gruppe C</t>
  </si>
  <si>
    <t>Punkte</t>
  </si>
  <si>
    <t>1.</t>
  </si>
  <si>
    <t>:</t>
  </si>
  <si>
    <t>2.</t>
  </si>
  <si>
    <t>:</t>
  </si>
  <si>
    <t>3.</t>
  </si>
  <si>
    <t>:</t>
  </si>
  <si>
    <t>4.</t>
  </si>
  <si>
    <t>:</t>
  </si>
  <si>
    <t>5.</t>
  </si>
  <si>
    <t>:</t>
  </si>
  <si>
    <t>6.</t>
  </si>
  <si>
    <t>:</t>
  </si>
  <si>
    <t>7.</t>
  </si>
  <si>
    <t>:</t>
  </si>
  <si>
    <t>Faustball</t>
  </si>
  <si>
    <t>/</t>
  </si>
  <si>
    <t> Gruppe D</t>
  </si>
  <si>
    <t> </t>
  </si>
  <si>
    <t>Bälle</t>
  </si>
  <si>
    <t>* 0</t>
  </si>
  <si>
    <t>*1.000</t>
  </si>
  <si>
    <t>*100.000</t>
  </si>
  <si>
    <t>*1.000.000</t>
  </si>
  <si>
    <t>*10.000.000</t>
  </si>
  <si>
    <t>Platz</t>
  </si>
  <si>
    <t>Sätze</t>
  </si>
  <si>
    <t>Ball</t>
  </si>
  <si>
    <t>Ball</t>
  </si>
  <si>
    <t>Satz</t>
  </si>
  <si>
    <t>Satz</t>
  </si>
  <si>
    <t>Punkte</t>
  </si>
  <si>
    <t>Platz</t>
  </si>
  <si>
    <t>Punkte</t>
  </si>
  <si>
    <t>Punkte</t>
  </si>
  <si>
    <t>höh Anz</t>
  </si>
  <si>
    <t>Diff</t>
  </si>
  <si>
    <t>höh Anz</t>
  </si>
  <si>
    <t>Diff</t>
  </si>
  <si>
    <t>Zif</t>
  </si>
  <si>
    <t>1. Satz</t>
  </si>
  <si>
    <t>Bälle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</si>
  <si>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</si>
  <si>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</si>
  <si>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</si>
  <si>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</si>
  <si>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</si>
  <si>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</si>
  <si>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</si>
  <si>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</si>
  <si>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</si>
  <si>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</si>
  <si>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</si>
  <si>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</si>
  <si>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</si>
  <si>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2. Satz</t>
  </si>
  <si>
    <t>Sätze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</si>
  <si>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</si>
  <si>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</si>
  <si>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</si>
  <si>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</si>
  <si>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</si>
  <si>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</si>
  <si>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</si>
  <si>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</si>
  <si>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</si>
  <si>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</si>
  <si>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</si>
  <si>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</si>
  <si>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</si>
  <si>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3. Satz</t>
  </si>
  <si>
    <t>Punkte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</si>
  <si>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</si>
  <si>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</si>
  <si>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</si>
  <si>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</si>
  <si>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</si>
  <si>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</si>
  <si>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</si>
  <si>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</si>
  <si>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</si>
  <si>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</si>
  <si>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</si>
  <si>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</si>
  <si>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</si>
  <si>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</si>
  <si>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</si>
  <si>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</si>
  <si>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</si>
  <si>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</si>
  <si>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</si>
  <si>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</si>
  <si>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</si>
  <si>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</si>
  <si>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</si>
  <si>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</si>
  <si>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</si>
  <si>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</si>
  <si>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</si>
  <si>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</si>
  <si>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</si>
  <si>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</si>
  <si>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</si>
  <si>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</si>
  <si>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</si>
  <si>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</si>
  <si>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</si>
  <si>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</si>
  <si>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</si>
  <si>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</si>
  <si>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</si>
  <si>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</si>
  <si>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</si>
  <si>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</si>
  <si>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</si>
  <si>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</si>
  <si>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</si>
  <si>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</si>
  <si>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</si>
  <si>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</si>
  <si>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</si>
  <si>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</si>
  <si>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</si>
  <si>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</si>
  <si>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</si>
  <si>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</si>
  <si>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</si>
  <si>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</si>
  <si>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</si>
  <si>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</si>
  <si>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</si>
  <si>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</si>
  <si>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</si>
  <si>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</si>
  <si>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</si>
  <si>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</si>
  <si>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</si>
  <si>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</si>
  <si>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</si>
  <si>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</si>
  <si>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</si>
  <si>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</si>
  <si>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</si>
  <si>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</si>
  <si>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</si>
  <si>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</si>
  <si>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</si>
  <si>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</si>
  <si>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</si>
  <si>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</si>
  <si>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</si>
  <si>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</si>
  <si>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</si>
  <si>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</si>
  <si>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</si>
  <si>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</si>
  <si>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</si>
  <si>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</si>
  <si>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</si>
  <si>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</si>
  <si>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</si>
  <si>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</si>
  <si>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</si>
  <si>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</si>
  <si>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</si>
  <si>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</si>
  <si>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</si>
  <si>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</si>
  <si>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</si>
  <si>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</si>
  <si>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</si>
  <si>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</si>
  <si>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</si>
  <si>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</si>
  <si>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</si>
  <si>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</si>
  <si>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</si>
  <si>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</si>
  <si>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</si>
  <si>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</si>
  <si>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</si>
  <si>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</si>
  <si>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</si>
  <si>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</si>
  <si>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</si>
  <si>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</si>
  <si>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</si>
  <si>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</si>
  <si>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</si>
  <si>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</si>
  <si>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</si>
  <si>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</si>
  <si>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</si>
  <si>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</si>
  <si>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</si>
  <si>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</si>
  <si>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</si>
  <si>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</si>
  <si>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</si>
  <si>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</si>
  <si>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</si>
  <si>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</si>
  <si>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</si>
  <si>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</si>
  <si>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</si>
  <si>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</si>
  <si>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</si>
  <si>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</si>
  <si>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</si>
  <si>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</si>
  <si>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</si>
  <si>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</si>
  <si>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</si>
  <si>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</si>
  <si>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</si>
  <si>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</si>
  <si>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</si>
  <si>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</si>
  <si>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</si>
  <si>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</si>
  <si>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</si>
  <si>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</si>
  <si>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</si>
  <si>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</si>
  <si>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</si>
  <si>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</si>
  <si>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</si>
  <si>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</si>
  <si>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</si>
  <si>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</si>
  <si>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</si>
  <si>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</si>
  <si>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</si>
  <si>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</si>
  <si>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</si>
  <si>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</si>
  <si>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</si>
  <si>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</si>
  <si>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</si>
  <si>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</si>
  <si>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</si>
  <si>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</si>
  <si>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</si>
  <si>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</si>
  <si>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</si>
  <si>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</si>
  <si>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</si>
  <si>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</si>
  <si>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</si>
  <si>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</si>
  <si>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</si>
  <si>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</si>
  <si>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</si>
  <si>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</si>
  <si>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</si>
  <si>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</si>
  <si>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</si>
  <si>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</si>
  <si>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</si>
  <si>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</si>
  <si>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</si>
  <si>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</si>
  <si>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</si>
  <si>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</si>
  <si>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</si>
  <si>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</si>
  <si>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</si>
  <si>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</si>
  <si>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</si>
  <si>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</si>
  <si>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</si>
  <si>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</si>
  <si>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</si>
  <si>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</si>
  <si>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</si>
  <si>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</si>
  <si>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</si>
  <si>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</si>
  <si>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</si>
  <si>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</si>
  <si>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</si>
  <si>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</si>
  <si>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</si>
  <si>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</si>
  <si>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</si>
  <si>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</si>
  <si>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</si>
  <si>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</si>
  <si>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</si>
  <si>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</si>
  <si>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</si>
  <si>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</si>
  <si>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</si>
  <si>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</si>
  <si>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</si>
  <si>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</si>
  <si>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</si>
  <si>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</si>
  <si>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</si>
  <si>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</si>
  <si>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</si>
  <si>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</si>
  <si>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</si>
  <si>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</si>
  <si>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</si>
  <si>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</si>
  <si>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</si>
  <si>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</si>
  <si>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</si>
  <si>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</si>
  <si>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</si>
  <si>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</si>
  <si>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</si>
  <si>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</si>
  <si>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</si>
  <si>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</si>
  <si>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</si>
  <si>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</si>
  <si>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</si>
  <si>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</si>
  <si>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</si>
  <si>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</si>
  <si>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</si>
  <si>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</si>
  <si>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</si>
  <si>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</si>
  <si>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</si>
  <si>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:</t>
  </si>
  <si>
    <t>Endstand Gruppe D</t>
  </si>
  <si>
    <t>Punkte</t>
  </si>
  <si>
    <t>1.</t>
  </si>
  <si>
    <t>:</t>
  </si>
  <si>
    <t>2.</t>
  </si>
  <si>
    <t>:</t>
  </si>
  <si>
    <t>3.</t>
  </si>
  <si>
    <t>:</t>
  </si>
  <si>
    <t>4.</t>
  </si>
  <si>
    <t>:</t>
  </si>
  <si>
    <t>5.</t>
  </si>
  <si>
    <t>:</t>
  </si>
  <si>
    <t>6.</t>
  </si>
  <si>
    <t>:</t>
  </si>
  <si>
    <t>7.</t>
  </si>
  <si>
    <t>:</t>
  </si>
  <si>
    <t>Faustball</t>
  </si>
  <si>
    <t>Ausrichter</t>
  </si>
  <si>
    <t>Spielrunde</t>
  </si>
  <si>
    <t>Datum</t>
  </si>
  <si>
    <t>Schiedsrichter</t>
  </si>
  <si>
    <t>Spielbeginn</t>
  </si>
  <si>
    <t>anschl</t>
  </si>
  <si>
    <t>Uhr</t>
  </si>
  <si>
    <t>Klasse</t>
  </si>
  <si>
    <t>Durchgang</t>
  </si>
  <si>
    <t>Anschreiber</t>
  </si>
  <si>
    <t>Spielnummer</t>
  </si>
  <si>
    <t>Linienrichter</t>
  </si>
  <si>
    <t>Feld</t>
  </si>
  <si>
    <t>Mannschaft A:</t>
  </si>
  <si>
    <t>Ver-
warn.</t>
  </si>
  <si>
    <t>Zeit-
strafe</t>
  </si>
  <si>
    <t>Mannschaft B:</t>
  </si>
  <si>
    <t>Ver-
warn.</t>
  </si>
  <si>
    <t>Zeit-
strafe</t>
  </si>
  <si>
    <t>Nr.</t>
  </si>
  <si>
    <t>Mf</t>
  </si>
  <si>
    <t>Ein-
satz</t>
  </si>
  <si>
    <t>Name, Vorname</t>
  </si>
  <si>
    <t>Nr.</t>
  </si>
  <si>
    <t>Mf</t>
  </si>
  <si>
    <t>Ein-
satz</t>
  </si>
  <si>
    <t>Name, Vorname</t>
  </si>
  <si>
    <t>#N/A</t>
  </si>
  <si>
    <t>#N/A</t>
  </si>
  <si>
    <t>Trainer:</t>
  </si>
  <si>
    <t>Trainer:</t>
  </si>
  <si>
    <t>Betreuer:</t>
  </si>
  <si>
    <t>Betreuer:</t>
  </si>
  <si>
    <t>Ballwahl/Anspiel:</t>
  </si>
  <si>
    <t> A</t>
  </si>
  <si>
    <t>B</t>
  </si>
  <si>
    <t> 3. Satz</t>
  </si>
  <si>
    <t>A</t>
  </si>
  <si>
    <t>B</t>
  </si>
  <si>
    <t>Vor Beginn des Spiels und vor dem 3. Satz Auslosung vornehmen.</t>
  </si>
  <si>
    <t>1.</t>
  </si>
  <si>
    <t>A</t>
  </si>
  <si>
    <t>Satz</t>
  </si>
  <si>
    <t>B</t>
  </si>
  <si>
    <t>2.</t>
  </si>
  <si>
    <t>A</t>
  </si>
  <si>
    <t>Satz</t>
  </si>
  <si>
    <t>B</t>
  </si>
  <si>
    <t>3.</t>
  </si>
  <si>
    <t>A</t>
  </si>
  <si>
    <t>Satz</t>
  </si>
  <si>
    <t>B</t>
  </si>
  <si>
    <t>Satzspiel</t>
  </si>
  <si>
    <t>1, Satz</t>
  </si>
  <si>
    <t>2. Satz</t>
  </si>
  <si>
    <t>3. Satz</t>
  </si>
  <si>
    <t>Sätze</t>
  </si>
  <si>
    <t>Punkte</t>
  </si>
  <si>
    <t>Ergebnis   (A:B) </t>
  </si>
  <si>
    <t>:</t>
  </si>
  <si>
    <t>:</t>
  </si>
  <si>
    <t>:</t>
  </si>
  <si>
    <t>:</t>
  </si>
  <si>
    <t>:</t>
  </si>
  <si>
    <t>Sieger</t>
  </si>
  <si>
    <t>Für die Richtigkeit der Eintragungen</t>
  </si>
  <si>
    <t>Schiedsrichter:</t>
  </si>
  <si>
    <t>Mannschaftsführer (Mf) A:</t>
  </si>
  <si>
    <t>Anschreiber:</t>
  </si>
  <si>
    <t>Mannschaftsführer (Mf) B:</t>
  </si>
  <si>
    <t>Bericht auf der Rückseite abgeben</t>
  </si>
  <si>
    <t>Einspruch:</t>
  </si>
  <si>
    <t>Feldverweis:</t>
  </si>
  <si>
    <t>Verletzung:</t>
  </si>
  <si>
    <t>Sonstiges:</t>
  </si>
  <si>
    <t>Abschlusstabelle nach der Vorrunde</t>
  </si>
  <si>
    <t>Gruppe A:</t>
  </si>
  <si>
    <t>Gruppe B:</t>
  </si>
  <si>
    <t>1.</t>
  </si>
  <si>
    <t>:</t>
  </si>
  <si>
    <t>1.</t>
  </si>
  <si>
    <t>:</t>
  </si>
  <si>
    <t>2.</t>
  </si>
  <si>
    <t>:</t>
  </si>
  <si>
    <t>2.</t>
  </si>
  <si>
    <t>:</t>
  </si>
  <si>
    <t>3.</t>
  </si>
  <si>
    <t>:</t>
  </si>
  <si>
    <t>3.</t>
  </si>
  <si>
    <t>:</t>
  </si>
  <si>
    <t>4.</t>
  </si>
  <si>
    <t>:</t>
  </si>
  <si>
    <t>4.</t>
  </si>
  <si>
    <t>:</t>
  </si>
  <si>
    <t>5.</t>
  </si>
  <si>
    <t>:</t>
  </si>
  <si>
    <t>5.</t>
  </si>
  <si>
    <t>:</t>
  </si>
  <si>
    <t>6.</t>
  </si>
  <si>
    <t>:</t>
  </si>
  <si>
    <t>6.</t>
  </si>
  <si>
    <t>:</t>
  </si>
  <si>
    <t>Gruppe C:</t>
  </si>
  <si>
    <t>Gruppe D:</t>
  </si>
  <si>
    <t>1.</t>
  </si>
  <si>
    <t>:</t>
  </si>
  <si>
    <t>1.</t>
  </si>
  <si>
    <t>:</t>
  </si>
  <si>
    <t>2.</t>
  </si>
  <si>
    <t>:</t>
  </si>
  <si>
    <t>2.</t>
  </si>
  <si>
    <t>:</t>
  </si>
  <si>
    <t>3.</t>
  </si>
  <si>
    <t>:</t>
  </si>
  <si>
    <t>3.</t>
  </si>
  <si>
    <t>:</t>
  </si>
  <si>
    <t>4.</t>
  </si>
  <si>
    <t>:</t>
  </si>
  <si>
    <t>4.</t>
  </si>
  <si>
    <t>:</t>
  </si>
  <si>
    <t>5.</t>
  </si>
  <si>
    <t>:</t>
  </si>
  <si>
    <t>5.</t>
  </si>
  <si>
    <t>:</t>
  </si>
  <si>
    <t>6.</t>
  </si>
  <si>
    <t>:</t>
  </si>
  <si>
    <t>6.</t>
  </si>
  <si>
    <t>:</t>
  </si>
  <si>
    <t>7.</t>
  </si>
  <si>
    <t>:</t>
  </si>
  <si>
    <t>7.</t>
  </si>
  <si>
    <t>:</t>
  </si>
  <si>
    <t>Spielplan Zwischenrunde u. Platzierungsspiele / Finalrunde</t>
  </si>
  <si>
    <t>DG</t>
  </si>
  <si>
    <t>Zeit</t>
  </si>
  <si>
    <t>Spiel-
Nr.</t>
  </si>
  <si>
    <t>Feld 1</t>
  </si>
  <si>
    <t>LR / Anschreiber</t>
  </si>
  <si>
    <t>Spiel-
Nr.</t>
  </si>
  <si>
    <t>Feld 3</t>
  </si>
  <si>
    <t>LR / Anschreiber</t>
  </si>
  <si>
    <t> </t>
  </si>
  <si>
    <t>2.GrA</t>
  </si>
  <si>
    <t> -</t>
  </si>
  <si>
    <t>3.Grp.B</t>
  </si>
  <si>
    <t>1.Grp D</t>
  </si>
  <si>
    <t>Quali-VF</t>
  </si>
  <si>
    <t>2.Grp.C</t>
  </si>
  <si>
    <t> -</t>
  </si>
  <si>
    <t>3.Grp.D</t>
  </si>
  <si>
    <t>1. Grp A</t>
  </si>
  <si>
    <t>Quali-VF</t>
  </si>
  <si>
    <t> -</t>
  </si>
  <si>
    <t> -</t>
  </si>
  <si>
    <t>anschl.</t>
  </si>
  <si>
    <t>2.Gr. B</t>
  </si>
  <si>
    <t> -</t>
  </si>
  <si>
    <t>3.Grp.A</t>
  </si>
  <si>
    <t>1. Grp C</t>
  </si>
  <si>
    <t>Quali-VF</t>
  </si>
  <si>
    <t>2.Grp.D</t>
  </si>
  <si>
    <t> -</t>
  </si>
  <si>
    <t>3.Grp.C</t>
  </si>
  <si>
    <t>1. Grp B</t>
  </si>
  <si>
    <t>Quali-VF</t>
  </si>
  <si>
    <t> -</t>
  </si>
  <si>
    <t> -</t>
  </si>
  <si>
    <t>anschl.</t>
  </si>
  <si>
    <t>1.Gr.D</t>
  </si>
  <si>
    <t> -</t>
  </si>
  <si>
    <t>Sieger Spiel 101</t>
  </si>
  <si>
    <t>Verlierer Spiel 101</t>
  </si>
  <si>
    <t>Viertelf.</t>
  </si>
  <si>
    <t>1.Grp.A</t>
  </si>
  <si>
    <t> -</t>
  </si>
  <si>
    <t>Sieger Spiel 102</t>
  </si>
  <si>
    <t>Verlierer Spiel 102</t>
  </si>
  <si>
    <t>Viertelf.</t>
  </si>
  <si>
    <t> -</t>
  </si>
  <si>
    <t> -</t>
  </si>
  <si>
    <t>anschl.</t>
  </si>
  <si>
    <t>1.Gr.C</t>
  </si>
  <si>
    <t> -</t>
  </si>
  <si>
    <t>Sieger Spiel 103</t>
  </si>
  <si>
    <t>Verlierer Spiel 105</t>
  </si>
  <si>
    <t>Viertelf.</t>
  </si>
  <si>
    <t>1.Grp.B</t>
  </si>
  <si>
    <t> -</t>
  </si>
  <si>
    <t>Sieger Spiel 104</t>
  </si>
  <si>
    <t>Verlierer Spiel 106</t>
  </si>
  <si>
    <t>Viertelf.</t>
  </si>
  <si>
    <t> -</t>
  </si>
  <si>
    <t> -</t>
  </si>
  <si>
    <t>anschl.</t>
  </si>
  <si>
    <t>Verlierer Spiel 101</t>
  </si>
  <si>
    <t> -</t>
  </si>
  <si>
    <t>Verlierer Spiel 102</t>
  </si>
  <si>
    <t>Verlierer Spiel 107</t>
  </si>
  <si>
    <t> 9-12</t>
  </si>
  <si>
    <t>Verlierer Spiel 103</t>
  </si>
  <si>
    <t> -</t>
  </si>
  <si>
    <t>Verlierer Spiel 104</t>
  </si>
  <si>
    <t>Verlierer Spiel 108</t>
  </si>
  <si>
    <t> 9-12</t>
  </si>
  <si>
    <t> -</t>
  </si>
  <si>
    <t> -</t>
  </si>
  <si>
    <t>anschl.</t>
  </si>
  <si>
    <t>Verlierer Spiel 105</t>
  </si>
  <si>
    <t> -</t>
  </si>
  <si>
    <t>Verlierer Spiel 106</t>
  </si>
  <si>
    <t>Sieger Spiel 107</t>
  </si>
  <si>
    <t> 5-8</t>
  </si>
  <si>
    <t>Verlierer Spiel 107</t>
  </si>
  <si>
    <t> -</t>
  </si>
  <si>
    <t>Verlierer Spiel 108</t>
  </si>
  <si>
    <t>Sieger Spiel 114</t>
  </si>
  <si>
    <t> 5-8</t>
  </si>
  <si>
    <t> -</t>
  </si>
  <si>
    <t> -</t>
  </si>
  <si>
    <t>anschl.</t>
  </si>
  <si>
    <t>Sieger Spiel 105</t>
  </si>
  <si>
    <t> -</t>
  </si>
  <si>
    <t>Sieger Spiel 106</t>
  </si>
  <si>
    <t>Sieger Spiel  117</t>
  </si>
  <si>
    <t>HF 1</t>
  </si>
  <si>
    <t>Verlierer Spiel 113</t>
  </si>
  <si>
    <t> -</t>
  </si>
  <si>
    <t>Verlierer Spiel 114</t>
  </si>
  <si>
    <t>Sieger Spiel  118</t>
  </si>
  <si>
    <t>Pl.11/12</t>
  </si>
  <si>
    <t> -</t>
  </si>
  <si>
    <t> -</t>
  </si>
  <si>
    <t>anschl.</t>
  </si>
  <si>
    <t>Sieger Spiel 107</t>
  </si>
  <si>
    <t> -</t>
  </si>
  <si>
    <t>Sieger Spiel 108</t>
  </si>
  <si>
    <t>Verlierer Spiel 109</t>
  </si>
  <si>
    <t>HF 2</t>
  </si>
  <si>
    <t>Sieger Spiel  113</t>
  </si>
  <si>
    <t> -</t>
  </si>
  <si>
    <t>Sieger Spiel  114</t>
  </si>
  <si>
    <t>Verlierer Spiel  115</t>
  </si>
  <si>
    <t>Pl.9/10</t>
  </si>
  <si>
    <t> -</t>
  </si>
  <si>
    <t> -</t>
  </si>
  <si>
    <t>anschl.</t>
  </si>
  <si>
    <t>Sieger Spiel  117</t>
  </si>
  <si>
    <t> -</t>
  </si>
  <si>
    <t>Sieger Spiel  118</t>
  </si>
  <si>
    <t>Sieger Spiel 110</t>
  </si>
  <si>
    <t>Pl.5/6</t>
  </si>
  <si>
    <t>Verlierer Spiel 117</t>
  </si>
  <si>
    <t> -</t>
  </si>
  <si>
    <t>Verlierer Spiel 118</t>
  </si>
  <si>
    <t>Sieger Spiel  116</t>
  </si>
  <si>
    <t>Pl.7/8</t>
  </si>
  <si>
    <t> -</t>
  </si>
  <si>
    <t> -</t>
  </si>
  <si>
    <t>anschl.</t>
  </si>
  <si>
    <t>Verlierer Spiel 109</t>
  </si>
  <si>
    <t> -</t>
  </si>
  <si>
    <t>Verlierer Spiel 110</t>
  </si>
  <si>
    <t>Sieger Spiel 120</t>
  </si>
  <si>
    <t>Pl.3/4</t>
  </si>
  <si>
    <t> -</t>
  </si>
  <si>
    <t>anschl.</t>
  </si>
  <si>
    <t>Sieger Spiel 109</t>
  </si>
  <si>
    <t> -</t>
  </si>
  <si>
    <t>Sieger Spiel 110</t>
  </si>
  <si>
    <t>Schiedsrichter</t>
  </si>
  <si>
    <t>Finale</t>
  </si>
  <si>
    <t> </t>
  </si>
  <si>
    <t> </t>
  </si>
  <si>
    <t> </t>
  </si>
  <si>
    <t> -</t>
  </si>
  <si>
    <t> </t>
  </si>
  <si>
    <t>DG</t>
  </si>
  <si>
    <t>Zeit</t>
  </si>
  <si>
    <t>Spiel-
Nr.</t>
  </si>
  <si>
    <t>Feld 5</t>
  </si>
  <si>
    <t>LR / Anschreiber</t>
  </si>
  <si>
    <t>Spiel-
Nr.</t>
  </si>
  <si>
    <t>Feld 7</t>
  </si>
  <si>
    <t>LR / Anschreiber</t>
  </si>
  <si>
    <t>5.Grp.A</t>
  </si>
  <si>
    <t>5.Grp.C</t>
  </si>
  <si>
    <t>4.Grp.A</t>
  </si>
  <si>
    <t>17-20</t>
  </si>
  <si>
    <t>6.Grp. A</t>
  </si>
  <si>
    <t>7.Grp.C</t>
  </si>
  <si>
    <t>6.Grp.D</t>
  </si>
  <si>
    <t>21-26</t>
  </si>
  <si>
    <t> -</t>
  </si>
  <si>
    <t> -</t>
  </si>
  <si>
    <t>anschl.</t>
  </si>
  <si>
    <t>5.Grp.B</t>
  </si>
  <si>
    <t> -</t>
  </si>
  <si>
    <t>5.Grp.D</t>
  </si>
  <si>
    <t>4.Grp.B</t>
  </si>
  <si>
    <t>17-20</t>
  </si>
  <si>
    <t>6.Grp. C</t>
  </si>
  <si>
    <t> -</t>
  </si>
  <si>
    <t>6. Grp.D</t>
  </si>
  <si>
    <t>7.Grp.C</t>
  </si>
  <si>
    <t>21-24</t>
  </si>
  <si>
    <t> -</t>
  </si>
  <si>
    <t> -</t>
  </si>
  <si>
    <t>anschl.</t>
  </si>
  <si>
    <t>4.Grp.A</t>
  </si>
  <si>
    <t> -</t>
  </si>
  <si>
    <t>4.Grp.C</t>
  </si>
  <si>
    <t>5.Grp.A</t>
  </si>
  <si>
    <t>13-16</t>
  </si>
  <si>
    <t>Verlierer Spiel 122</t>
  </si>
  <si>
    <t> -</t>
  </si>
  <si>
    <t>Verlierer Spiel 133</t>
  </si>
  <si>
    <t>Verlierer Spiel 124</t>
  </si>
  <si>
    <t>Pl. 25/26</t>
  </si>
  <si>
    <t> -</t>
  </si>
  <si>
    <t> -</t>
  </si>
  <si>
    <t>anschl.</t>
  </si>
  <si>
    <t>4.Grp.B</t>
  </si>
  <si>
    <t>4.Grp.D</t>
  </si>
  <si>
    <t>4.Grp.C</t>
  </si>
  <si>
    <t>13-16</t>
  </si>
  <si>
    <t>Sieger Spiel 122</t>
  </si>
  <si>
    <t>Sieger Spiel 133</t>
  </si>
  <si>
    <t>Verlierer Spiel 126</t>
  </si>
  <si>
    <t>21-24</t>
  </si>
  <si>
    <t>anschl.</t>
  </si>
  <si>
    <t>Verlierer Spiel 121</t>
  </si>
  <si>
    <t> -</t>
  </si>
  <si>
    <t>Verlierer Spiel 123</t>
  </si>
  <si>
    <t>Verlierer Spiel 127</t>
  </si>
  <si>
    <t>PL 19/20</t>
  </si>
  <si>
    <t>Verlierer Spiel 124</t>
  </si>
  <si>
    <t> -</t>
  </si>
  <si>
    <t>Verlierer Spiel 135</t>
  </si>
  <si>
    <t>Sieger Spiel 126</t>
  </si>
  <si>
    <t>Pl. 23/24</t>
  </si>
  <si>
    <t> -</t>
  </si>
  <si>
    <t> -</t>
  </si>
  <si>
    <t>anschl.</t>
  </si>
  <si>
    <t>Sieger Spiel 125</t>
  </si>
  <si>
    <t> -</t>
  </si>
  <si>
    <t>Sieger Spiel 127</t>
  </si>
  <si>
    <t>Verlierer Spiel 129</t>
  </si>
  <si>
    <t>Pl. 13/14</t>
  </si>
  <si>
    <t>Sieger Spiel 124</t>
  </si>
  <si>
    <t> -</t>
  </si>
  <si>
    <t>Sieger Spiel 135</t>
  </si>
  <si>
    <t>Sieger Spiel 136</t>
  </si>
  <si>
    <t>Pl. 21/22</t>
  </si>
  <si>
    <t>DG</t>
  </si>
  <si>
    <t>Zeit</t>
  </si>
  <si>
    <t>Spiel-
Nr.</t>
  </si>
  <si>
    <t>Feld 9</t>
  </si>
  <si>
    <t>LR / Anschreiber</t>
  </si>
  <si>
    <t>6.Grp.B</t>
  </si>
  <si>
    <t> -</t>
  </si>
  <si>
    <t>7.Grp.D</t>
  </si>
  <si>
    <t>6.Grp.C</t>
  </si>
  <si>
    <t>21-26</t>
  </si>
  <si>
    <t>anschl.</t>
  </si>
  <si>
    <t>anschl.</t>
  </si>
  <si>
    <t>anschl.</t>
  </si>
  <si>
    <t>anschl.</t>
  </si>
  <si>
    <t>Sieger Spiel 121</t>
  </si>
  <si>
    <t>Sieger Spiel 123</t>
  </si>
  <si>
    <t>Verlierer Spiel 125</t>
  </si>
  <si>
    <t>Pl. 17/18</t>
  </si>
  <si>
    <t>anschl.</t>
  </si>
  <si>
    <t>Verlierer Spiel 125</t>
  </si>
  <si>
    <t> -</t>
  </si>
  <si>
    <t>Verlierer Spiel 127</t>
  </si>
  <si>
    <t>Verlierer Spiel 130</t>
  </si>
  <si>
    <t>Pl. 15/16</t>
  </si>
  <si>
    <t>Ergebnisse Sonntag</t>
  </si>
  <si>
    <t>Platz 1-12</t>
  </si>
  <si>
    <t>Dat</t>
  </si>
  <si>
    <t>Klasse</t>
  </si>
  <si>
    <t>Grp</t>
  </si>
  <si>
    <t>DG</t>
  </si>
  <si>
    <t>Feld</t>
  </si>
  <si>
    <t>Sp.Nr.</t>
  </si>
  <si>
    <t>Mannschaft A</t>
  </si>
  <si>
    <t>Mannschaft B</t>
  </si>
  <si>
    <t>1.</t>
  </si>
  <si>
    <t>Satz</t>
  </si>
  <si>
    <t>2.</t>
  </si>
  <si>
    <t>Satz</t>
  </si>
  <si>
    <t>3.</t>
  </si>
  <si>
    <t>Satz</t>
  </si>
  <si>
    <t>Sätze</t>
  </si>
  <si>
    <t>Punkte</t>
  </si>
  <si>
    <t>Platz</t>
  </si>
  <si>
    <t>-</t>
  </si>
  <si>
    <t>:</t>
  </si>
  <si>
    <t>:</t>
  </si>
  <si>
    <t>:</t>
  </si>
  <si>
    <t>:</t>
  </si>
  <si>
    <t>:</t>
  </si>
  <si>
    <t>Quali</t>
  </si>
  <si>
    <t>-</t>
  </si>
  <si>
    <t>:</t>
  </si>
  <si>
    <t>:</t>
  </si>
  <si>
    <t>:</t>
  </si>
  <si>
    <t>:</t>
  </si>
  <si>
    <t>:</t>
  </si>
  <si>
    <t>Quali</t>
  </si>
  <si>
    <t>-</t>
  </si>
  <si>
    <t>:</t>
  </si>
  <si>
    <t>:</t>
  </si>
  <si>
    <t>:</t>
  </si>
  <si>
    <t>:</t>
  </si>
  <si>
    <t>:</t>
  </si>
  <si>
    <t>Quali</t>
  </si>
  <si>
    <t>-</t>
  </si>
  <si>
    <t>:</t>
  </si>
  <si>
    <t>:</t>
  </si>
  <si>
    <t>:</t>
  </si>
  <si>
    <t>:</t>
  </si>
  <si>
    <t>:</t>
  </si>
  <si>
    <t>Quali</t>
  </si>
  <si>
    <t>-</t>
  </si>
  <si>
    <t>:</t>
  </si>
  <si>
    <t>:</t>
  </si>
  <si>
    <t>:</t>
  </si>
  <si>
    <t>:</t>
  </si>
  <si>
    <t>:</t>
  </si>
  <si>
    <t>Viertelf.</t>
  </si>
  <si>
    <t>-</t>
  </si>
  <si>
    <t>:</t>
  </si>
  <si>
    <t>:</t>
  </si>
  <si>
    <t>:</t>
  </si>
  <si>
    <t>:</t>
  </si>
  <si>
    <t>:</t>
  </si>
  <si>
    <t>Viertelf.</t>
  </si>
  <si>
    <t>-</t>
  </si>
  <si>
    <t>:</t>
  </si>
  <si>
    <t>:</t>
  </si>
  <si>
    <t>:</t>
  </si>
  <si>
    <t>:</t>
  </si>
  <si>
    <t>:</t>
  </si>
  <si>
    <t>Viertelf.</t>
  </si>
  <si>
    <t>-</t>
  </si>
  <si>
    <t>:</t>
  </si>
  <si>
    <t>:</t>
  </si>
  <si>
    <t>:</t>
  </si>
  <si>
    <t>:</t>
  </si>
  <si>
    <t>:</t>
  </si>
  <si>
    <t>Viertelf.</t>
  </si>
  <si>
    <t>-</t>
  </si>
  <si>
    <t>:</t>
  </si>
  <si>
    <t>:</t>
  </si>
  <si>
    <t>:</t>
  </si>
  <si>
    <t>:</t>
  </si>
  <si>
    <t>:</t>
  </si>
  <si>
    <t> 9-12</t>
  </si>
  <si>
    <t>-</t>
  </si>
  <si>
    <t>:</t>
  </si>
  <si>
    <t>:</t>
  </si>
  <si>
    <t>:</t>
  </si>
  <si>
    <t>:</t>
  </si>
  <si>
    <t>:</t>
  </si>
  <si>
    <t> 9-12</t>
  </si>
  <si>
    <t>-</t>
  </si>
  <si>
    <t>:</t>
  </si>
  <si>
    <t>:</t>
  </si>
  <si>
    <t>:</t>
  </si>
  <si>
    <t>:</t>
  </si>
  <si>
    <t>:</t>
  </si>
  <si>
    <t> 5-8</t>
  </si>
  <si>
    <t>-</t>
  </si>
  <si>
    <t>:</t>
  </si>
  <si>
    <t>:</t>
  </si>
  <si>
    <t>:</t>
  </si>
  <si>
    <t>:</t>
  </si>
  <si>
    <t>:</t>
  </si>
  <si>
    <t> 5-8</t>
  </si>
  <si>
    <t>-</t>
  </si>
  <si>
    <t>:</t>
  </si>
  <si>
    <t>:</t>
  </si>
  <si>
    <t>:</t>
  </si>
  <si>
    <t>:</t>
  </si>
  <si>
    <t>:</t>
  </si>
  <si>
    <t>HF 1</t>
  </si>
  <si>
    <t>-</t>
  </si>
  <si>
    <t>:</t>
  </si>
  <si>
    <t>:</t>
  </si>
  <si>
    <t>:</t>
  </si>
  <si>
    <t>:</t>
  </si>
  <si>
    <t>:</t>
  </si>
  <si>
    <t>Pl. 11/12</t>
  </si>
  <si>
    <t>-</t>
  </si>
  <si>
    <t>Berliner Turnerschaft</t>
  </si>
  <si>
    <t>:</t>
  </si>
  <si>
    <t>:</t>
  </si>
  <si>
    <t>:</t>
  </si>
  <si>
    <t>:</t>
  </si>
  <si>
    <t>:</t>
  </si>
  <si>
    <t>HF 2</t>
  </si>
  <si>
    <t>-</t>
  </si>
  <si>
    <t>:</t>
  </si>
  <si>
    <t>:</t>
  </si>
  <si>
    <t>:</t>
  </si>
  <si>
    <t>:</t>
  </si>
  <si>
    <t>:</t>
  </si>
  <si>
    <t>Pl 9/10</t>
  </si>
  <si>
    <t>TSV Grafenau</t>
  </si>
  <si>
    <t>-</t>
  </si>
  <si>
    <t>:</t>
  </si>
  <si>
    <t>:</t>
  </si>
  <si>
    <t>:</t>
  </si>
  <si>
    <t>:</t>
  </si>
  <si>
    <t>:</t>
  </si>
  <si>
    <t>Pl 5/6</t>
  </si>
  <si>
    <t>TSV Calw</t>
  </si>
  <si>
    <t>-</t>
  </si>
  <si>
    <t>:</t>
  </si>
  <si>
    <t>:</t>
  </si>
  <si>
    <t>:</t>
  </si>
  <si>
    <t>:</t>
  </si>
  <si>
    <t>:</t>
  </si>
  <si>
    <t>Pl 7/8</t>
  </si>
  <si>
    <t>-</t>
  </si>
  <si>
    <t>:</t>
  </si>
  <si>
    <t>:</t>
  </si>
  <si>
    <t>:</t>
  </si>
  <si>
    <t>:</t>
  </si>
  <si>
    <t>:</t>
  </si>
  <si>
    <t>Pl 3/4</t>
  </si>
  <si>
    <t>-</t>
  </si>
  <si>
    <t>TV Brettdorf</t>
  </si>
  <si>
    <t>:</t>
  </si>
  <si>
    <t>:</t>
  </si>
  <si>
    <t>:</t>
  </si>
  <si>
    <t>:</t>
  </si>
  <si>
    <t>:</t>
  </si>
  <si>
    <t>Finale</t>
  </si>
  <si>
    <t>Ergebnisse Sonntag</t>
  </si>
  <si>
    <t>Platz 13-26</t>
  </si>
  <si>
    <t>-</t>
  </si>
  <si>
    <t>:</t>
  </si>
  <si>
    <t>:</t>
  </si>
  <si>
    <t>:</t>
  </si>
  <si>
    <t>:</t>
  </si>
  <si>
    <t>:</t>
  </si>
  <si>
    <t>Pl 17/20</t>
  </si>
  <si>
    <t>-</t>
  </si>
  <si>
    <t>:</t>
  </si>
  <si>
    <t>:</t>
  </si>
  <si>
    <t>:</t>
  </si>
  <si>
    <t>:</t>
  </si>
  <si>
    <t>:</t>
  </si>
  <si>
    <t>Pl 21/26</t>
  </si>
  <si>
    <t>-</t>
  </si>
  <si>
    <t>:</t>
  </si>
  <si>
    <t>:</t>
  </si>
  <si>
    <t>:</t>
  </si>
  <si>
    <t>:</t>
  </si>
  <si>
    <t>:</t>
  </si>
  <si>
    <t>Pl 17/20</t>
  </si>
  <si>
    <t>-</t>
  </si>
  <si>
    <t>:</t>
  </si>
  <si>
    <t>:</t>
  </si>
  <si>
    <t>:</t>
  </si>
  <si>
    <t>:</t>
  </si>
  <si>
    <t>:</t>
  </si>
  <si>
    <t>Pl 21/24</t>
  </si>
  <si>
    <t>-</t>
  </si>
  <si>
    <t>:</t>
  </si>
  <si>
    <t>:</t>
  </si>
  <si>
    <t>:</t>
  </si>
  <si>
    <t>:</t>
  </si>
  <si>
    <t>:</t>
  </si>
  <si>
    <t>Pl 13/16</t>
  </si>
  <si>
    <t>-</t>
  </si>
  <si>
    <t>:</t>
  </si>
  <si>
    <t>:</t>
  </si>
  <si>
    <t>:</t>
  </si>
  <si>
    <t>:</t>
  </si>
  <si>
    <t>:</t>
  </si>
  <si>
    <t>Pl 25/26</t>
  </si>
  <si>
    <t>-</t>
  </si>
  <si>
    <t>:</t>
  </si>
  <si>
    <t>:</t>
  </si>
  <si>
    <t>:</t>
  </si>
  <si>
    <t>:</t>
  </si>
  <si>
    <t>:</t>
  </si>
  <si>
    <t>Pl 13/16</t>
  </si>
  <si>
    <t>-</t>
  </si>
  <si>
    <t>:</t>
  </si>
  <si>
    <t>:</t>
  </si>
  <si>
    <t>:</t>
  </si>
  <si>
    <t>:</t>
  </si>
  <si>
    <t>:</t>
  </si>
  <si>
    <t>Pl 21/24</t>
  </si>
  <si>
    <t>-</t>
  </si>
  <si>
    <t>:</t>
  </si>
  <si>
    <t>:</t>
  </si>
  <si>
    <t>:</t>
  </si>
  <si>
    <t>:</t>
  </si>
  <si>
    <t>:</t>
  </si>
  <si>
    <t>Pl 19/20</t>
  </si>
  <si>
    <t>-</t>
  </si>
  <si>
    <t>:</t>
  </si>
  <si>
    <t>:</t>
  </si>
  <si>
    <t>:</t>
  </si>
  <si>
    <t>:</t>
  </si>
  <si>
    <t>:</t>
  </si>
  <si>
    <t>Pl 23/24</t>
  </si>
  <si>
    <t>-</t>
  </si>
  <si>
    <t>:</t>
  </si>
  <si>
    <t>:</t>
  </si>
  <si>
    <t>:</t>
  </si>
  <si>
    <t>:</t>
  </si>
  <si>
    <t>:</t>
  </si>
  <si>
    <t>Pl 13/14</t>
  </si>
  <si>
    <t>-</t>
  </si>
  <si>
    <t>:</t>
  </si>
  <si>
    <t>:</t>
  </si>
  <si>
    <t>:</t>
  </si>
  <si>
    <t>:</t>
  </si>
  <si>
    <t>:</t>
  </si>
  <si>
    <t>Pl 21/22</t>
  </si>
  <si>
    <t>-</t>
  </si>
  <si>
    <t>:</t>
  </si>
  <si>
    <t>:</t>
  </si>
  <si>
    <t>:</t>
  </si>
  <si>
    <t>:</t>
  </si>
  <si>
    <t>:</t>
  </si>
  <si>
    <t>PL 21/26</t>
  </si>
  <si>
    <t>-</t>
  </si>
  <si>
    <t>:</t>
  </si>
  <si>
    <t>:</t>
  </si>
  <si>
    <t>:</t>
  </si>
  <si>
    <t>:</t>
  </si>
  <si>
    <t>:</t>
  </si>
  <si>
    <t>Pl 17/18</t>
  </si>
  <si>
    <t>-</t>
  </si>
  <si>
    <t>:</t>
  </si>
  <si>
    <t>:</t>
  </si>
  <si>
    <t>:</t>
  </si>
  <si>
    <t>:</t>
  </si>
  <si>
    <t>:</t>
  </si>
  <si>
    <t>Pl 15/16</t>
  </si>
  <si>
    <t>Abschlusstabelle</t>
  </si>
  <si>
    <t>1. und Deutscher Meister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</si>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</sst>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* #,##0.00\ &quot;€&quot;_-;\-* #,##0.00\ &quot;€&quot;_-;_-* &quot;-&quot;??\ &quot;€&quot;_-;_-@"/>
    <numFmt numFmtId="165" formatCode="dd/mm/yy"/>
  </numFmts>
  <fonts count="35">
    <font>
      <sz val="10.0"/>
      <name val="Arial"/>
    </font>
    <font>
      <b/>
      <sz val="16.0"/>
      <name val="Arial"/>
    </font>
    <font>
      <b/>
      <sz val="9.0"/>
      <name val="Arial"/>
    </font>
    <font>
      <b/>
      <sz val="10.0"/>
      <name val="Arial"/>
    </font>
    <font>
      <sz val="10.0"/>
      <color rgb="FFFFFFFF"/>
      <name val="Arial"/>
    </font>
    <font>
      <sz val="8.0"/>
      <name val="Arial"/>
    </font>
    <font>
      <sz val="9.0"/>
      <color rgb="FFFFFFFF"/>
      <name val="Arial"/>
    </font>
    <font>
      <sz val="9.0"/>
      <name val="Arial"/>
    </font>
    <font>
      <sz val="12.0"/>
      <name val="Arial"/>
    </font>
    <font>
      <b/>
      <sz val="12.0"/>
      <name val="Arial"/>
    </font>
    <font>
      <sz val="10.0"/>
      <color rgb="FFFF0000"/>
      <name val="Arial"/>
    </font>
    <font>
      <b/>
      <sz val="14.0"/>
      <name val="Arial"/>
    </font>
    <font>
      <b/>
      <sz val="20.0"/>
      <name val="Arial"/>
    </font>
    <font>
      <sz val="16.0"/>
      <name val="Arial"/>
    </font>
    <font>
      <b/>
      <sz val="26.0"/>
      <name val="Arial"/>
    </font>
    <font>
      <b/>
      <sz val="18.0"/>
      <name val="Arial"/>
    </font>
    <font>
      <b/>
      <sz val="12.0"/>
      <name val="Times New Roman"/>
    </font>
    <font>
      <b/>
      <sz val="13.0"/>
      <name val="Arial"/>
    </font>
    <font>
      <sz val="14.0"/>
      <name val="Arial"/>
    </font>
    <font>
      <b/>
      <sz val="20.0"/>
      <name val="Times New Roman"/>
    </font>
    <font>
      <b/>
      <sz val="11.0"/>
      <name val="Arial"/>
    </font>
    <font>
      <b/>
      <sz val="18.0"/>
      <color rgb="FFFFFF00"/>
      <name val="Arial"/>
    </font>
    <font>
      <sz val="6.0"/>
      <name val="Arial"/>
    </font>
    <font>
      <b/>
      <i/>
      <sz val="16.0"/>
      <name val="Arial"/>
    </font>
    <font>
      <sz val="11.0"/>
      <name val="Arial"/>
    </font>
    <font>
      <b/>
      <i/>
      <sz val="12.0"/>
      <name val="Arial"/>
    </font>
    <font>
      <b/>
      <sz val="8.0"/>
      <name val="Arial"/>
    </font>
    <font>
      <b/>
      <i/>
      <sz val="14.0"/>
      <name val="Arial"/>
    </font>
    <font>
      <b/>
      <sz val="16.0"/>
      <name val="Dortmunddb"/>
    </font>
    <font>
      <b/>
      <sz val="18.0"/>
      <name val="Bickley script"/>
    </font>
    <font>
      <sz val="10.0"/>
      <name val="Andy"/>
    </font>
    <font>
      <b/>
      <sz val="16.0"/>
      <name val="Brush script mt"/>
    </font>
    <font>
      <sz val="12.0"/>
      <color rgb="FFCCFFCC"/>
      <name val="Arial"/>
    </font>
    <font>
      <b/>
      <sz val="24.0"/>
      <name val="Arial"/>
    </font>
    <font>
      <sz val="24.0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CCFFCC"/>
        <bgColor rgb="FFCCFFCC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FF0000"/>
        <bgColor rgb="FFFF0000"/>
      </patternFill>
    </fill>
    <fill>
      <patternFill patternType="solid">
        <fgColor rgb="FF969696"/>
        <bgColor rgb="FF969696"/>
      </patternFill>
    </fill>
  </fills>
  <borders count="135">
    <border>
      <left/>
      <right/>
      <top/>
      <bottom/>
      <diagonal/>
    </border>
    <border>
      <left/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 style="medium">
        <color rgb="FF000000"/>
      </left>
      <right/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ck">
        <color rgb="FF000000"/>
      </left>
      <right/>
      <top/>
      <bottom style="thick">
        <color rgb="FF000000"/>
      </bottom>
    </border>
    <border>
      <left/>
      <right/>
      <top/>
      <bottom style="thick">
        <color rgb="FF000000"/>
      </bottom>
    </border>
    <border>
      <left/>
      <right style="medium">
        <color rgb="FF000000"/>
      </right>
      <top/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/>
    </border>
    <border>
      <left style="thick">
        <color rgb="FF000000"/>
      </left>
      <right/>
      <top style="thick">
        <color rgb="FF000000"/>
      </top>
      <bottom/>
    </border>
    <border>
      <left style="thick">
        <color rgb="FF000000"/>
      </left>
      <right/>
      <top style="thick">
        <color rgb="FF000000"/>
      </top>
      <bottom style="thin">
        <color rgb="FF000000"/>
      </bottom>
    </border>
    <border>
      <left style="medium">
        <color rgb="FF000000"/>
      </left>
      <right/>
      <top style="thick">
        <color rgb="FF000000"/>
      </top>
      <bottom/>
    </border>
    <border>
      <left/>
      <right/>
      <top style="thick">
        <color rgb="FF000000"/>
      </top>
      <bottom/>
    </border>
    <border>
      <left/>
      <right style="medium">
        <color rgb="FF000000"/>
      </right>
      <top style="thick">
        <color rgb="FF000000"/>
      </top>
      <bottom/>
    </border>
    <border>
      <left/>
      <right style="thick">
        <color rgb="FF000000"/>
      </right>
      <top style="thick">
        <color rgb="FF000000"/>
      </top>
      <bottom/>
    </border>
    <border>
      <left style="thick">
        <color rgb="FF000000"/>
      </left>
      <right/>
      <top style="thin">
        <color rgb="FF000000"/>
      </top>
      <bottom style="thin">
        <color rgb="FF000000"/>
      </bottom>
    </border>
    <border>
      <left/>
      <right style="thick">
        <color rgb="FF000000"/>
      </right>
      <top/>
      <bottom/>
    </border>
    <border>
      <left style="medium">
        <color rgb="FF000000"/>
      </left>
      <right/>
      <top/>
      <bottom style="thick">
        <color rgb="FF000000"/>
      </bottom>
    </border>
    <border>
      <left style="thick">
        <color rgb="FF000000"/>
      </left>
      <right style="medium">
        <color rgb="FF000000"/>
      </right>
      <top style="thick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</border>
    <border>
      <left/>
      <right/>
      <top style="thick">
        <color rgb="FF000000"/>
      </top>
      <bottom style="thin">
        <color rgb="FF000000"/>
      </bottom>
    </border>
    <border>
      <left/>
      <right style="medium">
        <color rgb="FF000000"/>
      </right>
      <top style="thick">
        <color rgb="FF000000"/>
      </top>
      <bottom style="thin">
        <color rgb="FF000000"/>
      </bottom>
    </border>
    <border>
      <left style="medium">
        <color rgb="FF000000"/>
      </left>
      <right/>
      <top style="thick">
        <color rgb="FF000000"/>
      </top>
      <bottom style="thin">
        <color rgb="FF000000"/>
      </bottom>
    </border>
    <border>
      <left/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/>
      <bottom/>
    </border>
    <border>
      <left style="thick">
        <color rgb="FF000000"/>
      </left>
      <right style="medium">
        <color rgb="FF000000"/>
      </right>
      <top style="thin">
        <color rgb="FF000000"/>
      </top>
      <bottom style="thick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right/>
      <top style="thin">
        <color rgb="FF000000"/>
      </top>
      <bottom style="thick">
        <color rgb="FF000000"/>
      </bottom>
    </border>
    <border>
      <left/>
      <right/>
      <top style="thin">
        <color rgb="FF000000"/>
      </top>
      <bottom style="thick">
        <color rgb="FF000000"/>
      </bottom>
    </border>
    <border>
      <left/>
      <right style="medium">
        <color rgb="FF000000"/>
      </right>
      <top style="thin">
        <color rgb="FF000000"/>
      </top>
      <bottom style="thick">
        <color rgb="FF000000"/>
      </bottom>
    </border>
    <border>
      <left style="medium">
        <color rgb="FF000000"/>
      </left>
      <right/>
      <top style="thin">
        <color rgb="FF000000"/>
      </top>
      <bottom style="thick">
        <color rgb="FF000000"/>
      </bottom>
    </border>
    <border>
      <left/>
      <right style="thick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top/>
      <bottom style="thick">
        <color rgb="FF000000"/>
      </bottom>
    </border>
    <border>
      <left style="thick">
        <color rgb="FF000000"/>
      </left>
      <right/>
      <top style="medium">
        <color rgb="FF000000"/>
      </top>
      <bottom/>
    </border>
    <border>
      <left/>
      <right style="thick">
        <color rgb="FF000000"/>
      </right>
      <top/>
      <bottom style="thick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medium">
        <color rgb="FF000000"/>
      </top>
      <bottom/>
    </border>
    <border>
      <left style="thick">
        <color rgb="FF000000"/>
      </left>
      <right/>
      <top/>
      <bottom/>
    </border>
    <border>
      <left style="thick">
        <color rgb="FF000000"/>
      </left>
      <right/>
      <top style="thick">
        <color rgb="FF000000"/>
      </top>
      <bottom style="thick">
        <color rgb="FF000000"/>
      </bottom>
    </border>
    <border>
      <left/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/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/>
      <right style="thick">
        <color rgb="FF000000"/>
      </right>
      <top/>
      <bottom style="thin">
        <color rgb="FF000000"/>
      </bottom>
    </border>
    <border>
      <left style="thick">
        <color rgb="FF000000"/>
      </left>
      <right/>
      <top style="thin">
        <color rgb="FF000000"/>
      </top>
      <bottom/>
    </border>
    <border>
      <left/>
      <right style="thick">
        <color rgb="FF000000"/>
      </right>
      <top style="thin">
        <color rgb="FF000000"/>
      </top>
      <bottom/>
    </border>
    <border>
      <left/>
      <right style="thick">
        <color rgb="FF000000"/>
      </right>
      <top/>
      <bottom style="medium">
        <color rgb="FF000000"/>
      </bottom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ck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ck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/>
      <right style="thick">
        <color rgb="FF000000"/>
      </right>
      <top style="medium">
        <color rgb="FF000000"/>
      </top>
      <bottom/>
    </border>
    <border>
      <left style="thick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medium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thick">
        <color rgb="FF000000"/>
      </right>
      <top style="thin">
        <color rgb="FF000000"/>
      </top>
      <bottom/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right/>
      <top/>
      <bottom style="thin">
        <color rgb="FF000000"/>
      </bottom>
    </border>
    <border>
      <left style="thick">
        <color rgb="FF000000"/>
      </left>
      <right/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/>
      <right style="thick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/>
      <right style="thick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right/>
      <top style="thick">
        <color rgb="FF000000"/>
      </top>
      <bottom style="medium">
        <color rgb="FF000000"/>
      </bottom>
    </border>
    <border>
      <left style="thick">
        <color rgb="FF000000"/>
      </left>
      <right/>
      <top style="medium">
        <color rgb="FF000000"/>
      </top>
      <bottom style="thick">
        <color rgb="FF000000"/>
      </bottom>
    </border>
    <border>
      <left/>
      <right/>
      <top style="medium">
        <color rgb="FF000000"/>
      </top>
      <bottom style="thick">
        <color rgb="FF000000"/>
      </bottom>
    </border>
    <border>
      <left/>
      <right style="medium">
        <color rgb="FF000000"/>
      </right>
      <top style="medium">
        <color rgb="FF000000"/>
      </top>
      <bottom style="thick">
        <color rgb="FF000000"/>
      </bottom>
    </border>
    <border>
      <left/>
      <right style="thick">
        <color rgb="FF000000"/>
      </right>
      <top style="medium">
        <color rgb="FF000000"/>
      </top>
      <bottom style="thick">
        <color rgb="FF000000"/>
      </bottom>
    </border>
    <border>
      <left/>
      <right/>
      <top style="thick">
        <color rgb="FF000000"/>
      </top>
      <bottom style="thick">
        <color rgb="FF000000"/>
      </bottom>
    </border>
    <border>
      <left/>
      <right style="medium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  <right/>
      <top style="thick">
        <color rgb="FF000000"/>
      </top>
      <bottom style="thick">
        <color rgb="FF000000"/>
      </bottom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fillId="0" numFmtId="0" borderId="0" fontId="0"/>
  </cellStyleXfs>
  <cellXfs count="502">
    <xf fillId="0" numFmtId="0" borderId="0" fontId="0"/>
    <xf fillId="0" xfId="0" numFmtId="0" borderId="1" applyFont="1" fontId="1"/>
    <xf fillId="0" xfId="0" numFmtId="0" borderId="1" applyFont="1" fontId="2"/>
    <xf fillId="0" xfId="0" numFmtId="0" borderId="1" applyFont="1" fontId="0"/>
    <xf fillId="0" xfId="0" numFmtId="0" borderId="1" applyFont="1" fontId="3"/>
    <xf applyAlignment="1" fillId="0" xfId="0" numFmtId="14" borderId="1" applyFont="1" fontId="3" applyNumberFormat="1">
      <alignment horizontal="center"/>
    </xf>
    <xf applyAlignment="1" fillId="0" xfId="0" numFmtId="0" borderId="1" applyFont="1" fontId="3">
      <alignment horizontal="center"/>
    </xf>
    <xf fillId="0" xfId="0" numFmtId="0" borderId="1" applyFont="1" fontId="0"/>
    <xf fillId="0" xfId="0" numFmtId="14" borderId="1" applyFont="1" fontId="3" applyNumberFormat="1"/>
    <xf applyBorder="1" fillId="0" xfId="0" numFmtId="0" borderId="2" applyFont="1" fontId="3"/>
    <xf applyBorder="1" applyAlignment="1" fillId="0" xfId="0" numFmtId="0" borderId="3" applyFont="1" fontId="3">
      <alignment horizontal="center"/>
    </xf>
    <xf applyBorder="1" fillId="0" xfId="0" numFmtId="0" borderId="3" applyFont="1" fontId="3"/>
    <xf applyBorder="1" fillId="0" xfId="0" numFmtId="0" borderId="4" applyFont="1" fontId="3"/>
    <xf applyBorder="1" applyAlignment="1" fillId="0" xfId="0" numFmtId="0" borderId="4" applyFont="1" fontId="0">
      <alignment horizontal="left"/>
    </xf>
    <xf applyBorder="1" applyAlignment="1" fillId="0" xfId="0" numFmtId="0" borderId="2" applyFont="1" fontId="3">
      <alignment horizontal="center"/>
    </xf>
    <xf applyBorder="1" fillId="0" xfId="0" numFmtId="0" borderId="5" applyFont="1" fontId="3"/>
    <xf applyBorder="1" applyAlignment="1" fillId="0" xfId="0" numFmtId="0" borderId="5" applyFont="1" fontId="0">
      <alignment horizontal="left"/>
    </xf>
    <xf applyBorder="1" applyAlignment="1" fillId="0" xfId="0" numFmtId="0" borderId="6" applyFont="1" fontId="0">
      <alignment horizontal="center"/>
    </xf>
    <xf applyBorder="1" fillId="0" xfId="0" numFmtId="0" borderId="7" applyFont="1" fontId="0"/>
    <xf applyBorder="1" fillId="0" xfId="0" numFmtId="0" borderId="8" applyFont="1" fontId="0"/>
    <xf applyBorder="1" fillId="0" xfId="0" numFmtId="0" borderId="6" applyFont="1" fontId="0"/>
    <xf applyBorder="1" fillId="0" xfId="0" numFmtId="0" borderId="9" applyFont="1" fontId="0"/>
    <xf fillId="0" xfId="0" numFmtId="20" borderId="1" applyFont="1" fontId="0" applyNumberFormat="1"/>
    <xf fillId="0" xfId="0" numFmtId="20" borderId="1" applyFont="1" fontId="4" applyNumberFormat="1"/>
    <xf applyBorder="1" applyAlignment="1" fillId="0" xfId="0" numFmtId="0" borderId="10" applyFont="1" fontId="0">
      <alignment horizontal="center"/>
    </xf>
    <xf applyBorder="1" fillId="0" xfId="0" numFmtId="0" borderId="10" applyFont="1" fontId="0"/>
    <xf applyBorder="1" fillId="0" xfId="0" numFmtId="0" borderId="11" applyFont="1" fontId="0"/>
    <xf applyBorder="1" fillId="0" xfId="0" numFmtId="0" borderId="12" applyFont="1" fontId="0"/>
    <xf applyBorder="1" applyAlignment="1" fillId="0" xfId="0" numFmtId="0" borderId="6" applyFont="1" fontId="0">
      <alignment/>
    </xf>
    <xf applyBorder="1" fillId="0" xfId="0" numFmtId="0" borderId="13" applyFont="1" fontId="0"/>
    <xf applyBorder="1" fillId="0" xfId="0" numFmtId="0" borderId="14" applyFont="1" fontId="0"/>
    <xf applyBorder="1" fillId="0" xfId="0" numFmtId="0" borderId="15" applyFont="1" fontId="0"/>
    <xf applyBorder="1" applyAlignment="1" fillId="0" xfId="0" numFmtId="0" borderId="16" applyFont="1" fontId="0">
      <alignment horizontal="center"/>
    </xf>
    <xf applyBorder="1" fillId="0" xfId="0" numFmtId="0" borderId="17" applyFont="1" fontId="0"/>
    <xf applyBorder="1" fillId="0" xfId="0" numFmtId="0" borderId="18" applyFont="1" fontId="0"/>
    <xf applyBorder="1" fillId="0" xfId="0" numFmtId="0" borderId="16" applyFont="1" fontId="3"/>
    <xf applyBorder="1" fillId="0" xfId="0" numFmtId="0" borderId="19" applyFont="1" fontId="0"/>
    <xf applyBorder="1" fillId="0" xfId="0" numFmtId="0" borderId="18" applyFont="1" fontId="5"/>
    <xf applyBorder="1" fillId="0" xfId="0" numFmtId="0" borderId="20" applyFont="1" fontId="5"/>
    <xf applyBorder="1" fillId="0" xfId="0" numFmtId="0" borderId="20" applyFont="1" fontId="0"/>
    <xf applyBorder="1" fillId="0" xfId="0" numFmtId="0" borderId="16" applyFont="1" fontId="0"/>
    <xf applyBorder="1" fillId="0" xfId="0" numFmtId="0" borderId="21" applyFont="1" fontId="0"/>
    <xf applyBorder="1" applyAlignment="1" fillId="0" xfId="0" numFmtId="20" borderId="6" applyFont="1" fontId="0" applyNumberFormat="1">
      <alignment horizontal="left"/>
    </xf>
    <xf applyAlignment="1" fillId="0" xfId="0" numFmtId="0" borderId="1" applyFont="1" fontId="0">
      <alignment horizontal="left"/>
    </xf>
    <xf applyBorder="1" applyAlignment="1" fillId="0" xfId="0" numFmtId="0" borderId="22" applyFont="1" fontId="0">
      <alignment horizontal="left"/>
    </xf>
    <xf applyBorder="1" applyAlignment="1" fillId="0" xfId="0" numFmtId="0" borderId="23" applyFont="1" fontId="0">
      <alignment horizontal="left"/>
    </xf>
    <xf applyAlignment="1" fillId="0" xfId="0" numFmtId="0" borderId="1" applyFont="1" fontId="5">
      <alignment horizontal="left"/>
    </xf>
    <xf applyBorder="1" fillId="0" xfId="0" numFmtId="0" borderId="24" applyFont="1" fontId="5"/>
    <xf applyBorder="1" applyAlignment="1" fillId="0" xfId="0" numFmtId="0" borderId="21" applyFont="1" fontId="0">
      <alignment horizontal="center"/>
    </xf>
    <xf applyBorder="1" applyAlignment="1" fillId="0" xfId="0" numFmtId="0" borderId="21" applyFont="1" fontId="0">
      <alignment horizontal="left"/>
    </xf>
    <xf applyBorder="1" applyAlignment="1" fillId="0" xfId="0" numFmtId="0" borderId="9" applyFont="1" fontId="0">
      <alignment horizontal="left"/>
    </xf>
    <xf applyBorder="1" fillId="0" xfId="0" numFmtId="0" borderId="25" applyFont="1" fontId="0"/>
    <xf applyBorder="1" fillId="0" xfId="0" numFmtId="20" borderId="10" applyFont="1" fontId="6" applyNumberFormat="1"/>
    <xf applyBorder="1" applyAlignment="1" fillId="0" xfId="0" numFmtId="0" borderId="26" applyFont="1" fontId="7">
      <alignment horizontal="left"/>
    </xf>
    <xf applyBorder="1" applyAlignment="1" fillId="0" xfId="0" numFmtId="0" borderId="25" applyFont="1" fontId="0">
      <alignment horizontal="center"/>
    </xf>
    <xf applyBorder="1" applyAlignment="1" fillId="0" xfId="0" numFmtId="0" borderId="10" applyFont="1" fontId="5">
      <alignment horizontal="left"/>
    </xf>
    <xf applyBorder="1" fillId="0" xfId="0" numFmtId="0" borderId="26" applyFont="1" fontId="5"/>
    <xf applyBorder="1" applyAlignment="1" fillId="0" xfId="0" numFmtId="0" borderId="11" applyFont="1" fontId="0">
      <alignment horizontal="center"/>
    </xf>
    <xf applyBorder="1" applyAlignment="1" fillId="0" xfId="0" numFmtId="20" borderId="6" applyFont="1" fontId="7" applyNumberFormat="1">
      <alignment horizontal="left"/>
    </xf>
    <xf applyAlignment="1" fillId="0" xfId="0" numFmtId="0" borderId="1" applyFont="1" fontId="7">
      <alignment horizontal="left"/>
    </xf>
    <xf applyBorder="1" applyAlignment="1" fillId="0" xfId="0" numFmtId="0" borderId="25" applyFont="1" fontId="0">
      <alignment horizontal="right"/>
    </xf>
    <xf applyBorder="1" applyAlignment="1" fillId="0" xfId="0" numFmtId="20" borderId="10" applyFont="1" fontId="6" applyNumberFormat="1">
      <alignment horizontal="right"/>
    </xf>
    <xf applyBorder="1" applyAlignment="1" fillId="0" xfId="0" numFmtId="0" borderId="26" applyFont="1" fontId="7">
      <alignment horizontal="right"/>
    </xf>
    <xf applyBorder="1" applyAlignment="1" fillId="0" xfId="0" numFmtId="0" borderId="26" applyFont="1" fontId="5">
      <alignment horizontal="right"/>
    </xf>
    <xf applyBorder="1" applyAlignment="1" fillId="0" xfId="0" numFmtId="0" borderId="12" applyFont="1" fontId="7">
      <alignment horizontal="right"/>
    </xf>
    <xf applyBorder="1" applyAlignment="1" fillId="0" xfId="0" numFmtId="0" borderId="6" applyFont="1" fontId="5">
      <alignment horizontal="left"/>
    </xf>
    <xf applyBorder="1" applyAlignment="1" fillId="0" xfId="0" numFmtId="0" borderId="27" applyFont="1" fontId="0">
      <alignment horizontal="left"/>
    </xf>
    <xf applyBorder="1" applyAlignment="1" fillId="0" xfId="0" numFmtId="0" borderId="8" applyFont="1" fontId="0">
      <alignment horizontal="left"/>
    </xf>
    <xf applyBorder="1" applyAlignment="1" fillId="0" xfId="0" numFmtId="0" borderId="28" applyFont="1" fontId="0">
      <alignment horizontal="right"/>
    </xf>
    <xf applyBorder="1" applyAlignment="1" fillId="0" xfId="0" numFmtId="20" borderId="29" applyFont="1" fontId="6" applyNumberFormat="1">
      <alignment horizontal="right"/>
    </xf>
    <xf applyBorder="1" applyAlignment="1" fillId="0" xfId="0" numFmtId="0" borderId="30" applyFont="1" fontId="7">
      <alignment horizontal="right"/>
    </xf>
    <xf applyBorder="1" applyAlignment="1" fillId="0" xfId="0" numFmtId="0" borderId="28" applyFont="1" fontId="0">
      <alignment horizontal="center"/>
    </xf>
    <xf applyBorder="1" applyAlignment="1" fillId="0" xfId="0" numFmtId="0" borderId="29" applyFont="1" fontId="5">
      <alignment horizontal="left"/>
    </xf>
    <xf applyBorder="1" applyAlignment="1" fillId="0" xfId="0" numFmtId="0" borderId="31" applyFont="1" fontId="5">
      <alignment horizontal="right"/>
    </xf>
    <xf applyBorder="1" applyAlignment="1" fillId="0" xfId="0" numFmtId="1" borderId="32" applyFont="1" fontId="8" applyNumberFormat="1">
      <alignment horizontal="center"/>
    </xf>
    <xf applyBorder="1" applyAlignment="1" fillId="0" xfId="0" numFmtId="0" borderId="33" applyFont="1" fontId="9">
      <alignment horizontal="center"/>
    </xf>
    <xf applyBorder="1" applyAlignment="1" fillId="0" xfId="0" numFmtId="1" borderId="34" applyFont="1" fontId="8" applyNumberFormat="1">
      <alignment horizontal="center"/>
    </xf>
    <xf fillId="0" xfId="0" numFmtId="0" borderId="1" applyFont="1" fontId="10"/>
    <xf fillId="0" xfId="0" numFmtId="0" borderId="1" applyFont="1" fontId="11"/>
    <xf applyAlignment="1" fillId="0" xfId="0" numFmtId="0" borderId="1" applyFont="1" fontId="0">
      <alignment horizontal="center"/>
    </xf>
    <xf applyAlignment="1" fillId="0" xfId="0" numFmtId="1" borderId="1" applyFont="1" fontId="0" applyNumberFormat="1">
      <alignment horizontal="center"/>
    </xf>
    <xf applyBorder="1" applyAlignment="1" fillId="0" xfId="0" numFmtId="1" borderId="2" applyFont="1" fontId="8" applyNumberFormat="1">
      <alignment horizontal="center"/>
    </xf>
    <xf applyBorder="1" applyAlignment="1" fillId="0" xfId="0" numFmtId="0" borderId="35" applyFont="1" fontId="8">
      <alignment horizontal="center"/>
    </xf>
    <xf applyBorder="1" applyAlignment="1" fillId="0" xfId="0" numFmtId="0" borderId="4" applyFont="1" fontId="8">
      <alignment horizontal="center"/>
    </xf>
    <xf applyBorder="1" fillId="0" xfId="0" numFmtId="0" borderId="4" applyFont="1" fontId="0"/>
    <xf applyBorder="1" fillId="0" xfId="0" numFmtId="0" borderId="36" applyFont="1" fontId="0"/>
    <xf applyBorder="1" fillId="0" xfId="0" numFmtId="0" borderId="3" applyFont="1" fontId="0"/>
    <xf applyBorder="1" fillId="0" xfId="0" numFmtId="0" borderId="4" applyFont="1" fontId="10"/>
    <xf applyBorder="1" fillId="0" xfId="0" numFmtId="0" borderId="5" applyFont="1" fontId="0"/>
    <xf applyBorder="1" applyAlignment="1" fillId="0" xfId="0" numFmtId="1" borderId="35" applyFont="1" fontId="0" applyNumberFormat="1">
      <alignment horizontal="center"/>
    </xf>
    <xf applyBorder="1" applyAlignment="1" fillId="0" xfId="0" numFmtId="0" borderId="4" applyFont="1" fontId="3">
      <alignment horizontal="center"/>
    </xf>
    <xf applyBorder="1" applyAlignment="1" fillId="0" xfId="0" numFmtId="0" borderId="5" applyFont="1" fontId="3">
      <alignment horizontal="center"/>
    </xf>
    <xf applyBorder="1" applyAlignment="1" fillId="0" xfId="0" numFmtId="0" borderId="35" applyFont="1" fontId="0">
      <alignment horizontal="center"/>
    </xf>
    <xf fillId="0" xfId="0" numFmtId="14" borderId="1" applyFont="1" fontId="0" applyNumberFormat="1"/>
    <xf applyBorder="1" applyAlignment="1" fillId="0" xfId="0" numFmtId="0" borderId="5" applyFont="1" fontId="8">
      <alignment horizontal="center"/>
    </xf>
    <xf applyBorder="1" applyAlignment="1" fillId="0" xfId="0" numFmtId="0" borderId="35" applyFont="1" fontId="8">
      <alignment horizontal="left"/>
    </xf>
    <xf applyBorder="1" fillId="0" xfId="0" numFmtId="0" borderId="35" applyFont="1" fontId="8"/>
    <xf applyBorder="1" applyAlignment="1" fillId="2" xfId="0" numFmtId="0" borderId="35" applyFont="1" fontId="8" applyFill="1">
      <alignment/>
    </xf>
    <xf applyBorder="1" applyAlignment="1" fillId="0" xfId="0" numFmtId="0" borderId="35" applyFont="1" fontId="9">
      <alignment horizontal="center"/>
    </xf>
    <xf applyBorder="1" fillId="0" xfId="0" numFmtId="0" borderId="7" applyFont="1" fontId="8"/>
    <xf applyBorder="1" applyAlignment="1" fillId="0" xfId="0" numFmtId="0" borderId="35" applyFont="1" fontId="9">
      <alignment horizontal="center"/>
    </xf>
    <xf applyBorder="1" fillId="0" xfId="0" numFmtId="0" borderId="37" applyFont="1" fontId="8"/>
    <xf applyBorder="1" fillId="2" xfId="0" numFmtId="0" borderId="35" applyFont="1" fontId="8"/>
    <xf applyBorder="1" fillId="0" xfId="0" numFmtId="0" borderId="35" applyFont="1" fontId="9"/>
    <xf applyBorder="1" fillId="0" xfId="0" numFmtId="0" borderId="2" applyFont="1" fontId="9"/>
    <xf applyBorder="1" fillId="0" xfId="0" numFmtId="0" borderId="36" applyFont="1" fontId="9"/>
    <xf applyBorder="1" applyAlignment="1" fillId="0" xfId="0" numFmtId="0" borderId="2" applyFont="1" fontId="8">
      <alignment horizontal="left"/>
    </xf>
    <xf applyBorder="1" applyAlignment="1" fillId="0" xfId="0" numFmtId="0" borderId="7" applyFont="1" fontId="8">
      <alignment/>
    </xf>
    <xf applyBorder="1" fillId="0" xfId="0" numFmtId="0" borderId="2" applyFont="1" fontId="8"/>
    <xf applyBorder="1" applyAlignment="1" fillId="0" xfId="0" numFmtId="0" borderId="3" applyFont="1" fontId="8">
      <alignment horizontal="left"/>
    </xf>
    <xf applyBorder="1" fillId="0" xfId="0" numFmtId="0" borderId="3" applyFont="1" fontId="8"/>
    <xf applyBorder="1" applyAlignment="1" fillId="0" xfId="0" numFmtId="0" borderId="3" applyFont="1" fontId="9">
      <alignment horizontal="center"/>
    </xf>
    <xf applyBorder="1" fillId="0" xfId="0" numFmtId="0" borderId="3" applyFont="1" fontId="9"/>
    <xf fillId="0" xfId="0" numFmtId="0" borderId="1" applyFont="1" fontId="9"/>
    <xf applyAlignment="1" fillId="0" xfId="0" numFmtId="0" borderId="1" applyFont="1" fontId="8">
      <alignment horizontal="left"/>
    </xf>
    <xf applyBorder="1" applyAlignment="1" fillId="0" xfId="0" numFmtId="0" borderId="37" applyFont="1" fontId="8">
      <alignment horizontal="left"/>
    </xf>
    <xf fillId="0" xfId="0" numFmtId="0" borderId="1" applyFont="1" fontId="8"/>
    <xf applyBorder="1" applyAlignment="1" fillId="0" xfId="0" numFmtId="0" borderId="7" applyFont="1" fontId="8">
      <alignment horizontal="left"/>
    </xf>
    <xf applyBorder="1" applyAlignment="1" fillId="2" xfId="0" numFmtId="0" borderId="37" applyFont="1" fontId="8">
      <alignment/>
    </xf>
    <xf applyAlignment="1" fillId="0" xfId="0" numFmtId="0" borderId="1" applyFont="1" fontId="9">
      <alignment horizontal="center"/>
    </xf>
    <xf applyBorder="1" applyAlignment="1" fillId="0" xfId="0" numFmtId="0" borderId="4" applyFont="1" fontId="8">
      <alignment horizontal="left"/>
    </xf>
    <xf applyBorder="1" fillId="0" xfId="0" numFmtId="0" borderId="4" applyFont="1" fontId="8"/>
    <xf applyAlignment="1" fillId="0" xfId="0" numFmtId="0" borderId="1" applyFont="1" fontId="8">
      <alignment horizontal="center"/>
    </xf>
    <xf applyBorder="1" fillId="0" xfId="0" numFmtId="0" borderId="6" applyFont="1" fontId="8"/>
    <xf applyBorder="1" applyAlignment="1" fillId="0" xfId="0" numFmtId="0" borderId="36" applyFont="1" fontId="8">
      <alignment horizontal="left"/>
    </xf>
    <xf applyBorder="1" applyAlignment="1" fillId="2" xfId="0" numFmtId="0" borderId="36" applyFont="1" fontId="8">
      <alignment/>
    </xf>
    <xf applyBorder="1" fillId="2" xfId="0" numFmtId="0" borderId="36" applyFont="1" fontId="8"/>
    <xf applyBorder="1" applyAlignment="1" fillId="0" xfId="0" numFmtId="0" borderId="12" applyFont="1" fontId="8">
      <alignment horizontal="left"/>
    </xf>
    <xf applyBorder="1" fillId="0" xfId="0" numFmtId="0" borderId="10" applyFont="1" fontId="8"/>
    <xf applyBorder="1" applyAlignment="1" fillId="0" xfId="0" numFmtId="0" borderId="38" applyFont="1" fontId="8">
      <alignment horizontal="left"/>
    </xf>
    <xf applyBorder="1" applyAlignment="1" fillId="2" xfId="0" numFmtId="0" borderId="38" applyFont="1" fontId="8">
      <alignment/>
    </xf>
    <xf applyBorder="1" fillId="0" xfId="0" numFmtId="0" borderId="12" applyFont="1" fontId="8"/>
    <xf applyBorder="1" fillId="2" xfId="0" numFmtId="0" borderId="38" applyFont="1" fontId="8"/>
    <xf applyBorder="1" applyAlignment="1" fillId="0" xfId="0" numFmtId="0" borderId="5" applyFont="1" fontId="8">
      <alignment horizontal="left"/>
    </xf>
    <xf applyBorder="1" applyAlignment="1" fillId="0" xfId="0" numFmtId="0" borderId="11" applyFont="1" fontId="8">
      <alignment horizontal="center"/>
    </xf>
    <xf applyBorder="1" fillId="0" xfId="0" numFmtId="0" borderId="38" applyFont="1" fontId="8"/>
    <xf applyBorder="1" applyAlignment="1" fillId="0" xfId="0" numFmtId="0" borderId="10" applyFont="1" fontId="8">
      <alignment horizontal="left"/>
    </xf>
    <xf applyBorder="1" applyAlignment="1" fillId="0" xfId="0" numFmtId="0" borderId="37" applyFont="1" fontId="8">
      <alignment/>
    </xf>
    <xf applyBorder="1" fillId="2" xfId="0" numFmtId="0" borderId="37" applyFont="1" fontId="8"/>
    <xf fillId="0" xfId="0" numFmtId="0" borderId="1" applyFont="1" fontId="12"/>
    <xf fillId="0" xfId="0" numFmtId="0" borderId="1" applyFont="1" fontId="13"/>
    <xf applyAlignment="1" fillId="0" xfId="0" numFmtId="0" borderId="1" applyFont="1" fontId="13">
      <alignment horizontal="center"/>
    </xf>
    <xf applyAlignment="1" fillId="0" xfId="0" numFmtId="0" borderId="1" applyFont="1" fontId="1">
      <alignment horizontal="center"/>
    </xf>
    <xf applyAlignment="1" fillId="0" xfId="0" numFmtId="20" borderId="1" applyFont="1" fontId="1" applyNumberFormat="1">
      <alignment horizontal="center"/>
    </xf>
    <xf applyAlignment="1" fillId="0" xfId="0" numFmtId="0" borderId="1" applyFont="1" fontId="1">
      <alignment horizontal="right"/>
    </xf>
    <xf applyAlignment="1" fillId="0" xfId="0" numFmtId="0" borderId="1" applyFont="1" fontId="14">
      <alignment horizontal="center"/>
    </xf>
    <xf applyAlignment="1" fillId="0" xfId="0" numFmtId="0" borderId="1" applyFont="1" fontId="15">
      <alignment horizontal="center"/>
    </xf>
    <xf applyAlignment="1" fillId="0" xfId="0" numFmtId="0" borderId="1" applyFont="1" fontId="11">
      <alignment vertical="center"/>
    </xf>
    <xf applyAlignment="1" fillId="0" xfId="0" numFmtId="0" borderId="1" applyFont="1" fontId="11">
      <alignment vertical="center" horizontal="center"/>
    </xf>
    <xf applyAlignment="1" fillId="0" xfId="0" numFmtId="14" borderId="1" applyFont="1" fontId="11" applyNumberFormat="1">
      <alignment vertical="center" horizontal="right"/>
    </xf>
    <xf applyAlignment="1" fillId="0" xfId="0" numFmtId="14" borderId="1" applyFont="1" fontId="11" applyNumberFormat="1">
      <alignment vertical="center" horizontal="left"/>
    </xf>
    <xf applyAlignment="1" fillId="0" xfId="0" numFmtId="0" borderId="1" applyFont="1" fontId="11">
      <alignment horizontal="right"/>
    </xf>
    <xf applyAlignment="1" fillId="0" xfId="0" numFmtId="0" borderId="1" applyFont="1" fontId="11">
      <alignment horizontal="left"/>
    </xf>
    <xf applyBorder="1" applyAlignment="1" fillId="0" xfId="0" numFmtId="0" borderId="33" applyFont="1" fontId="1">
      <alignment horizontal="center"/>
    </xf>
    <xf applyAlignment="1" fillId="0" xfId="0" numFmtId="164" borderId="1" applyFont="1" fontId="15" applyNumberFormat="1">
      <alignment horizontal="center"/>
    </xf>
    <xf applyBorder="1" applyAlignment="1" fillId="3" xfId="0" numFmtId="0" borderId="39" applyFont="1" fontId="16" applyFill="1">
      <alignment vertical="center" horizontal="center"/>
    </xf>
    <xf applyBorder="1" applyAlignment="1" fillId="0" xfId="0" numFmtId="0" borderId="40" applyFont="1" fontId="3">
      <alignment vertical="center" horizontal="center" wrapText="1"/>
    </xf>
    <xf applyBorder="1" applyAlignment="1" fillId="0" xfId="0" numFmtId="164" borderId="40" applyFont="1" fontId="3" applyNumberFormat="1">
      <alignment vertical="center" horizontal="center" wrapText="1"/>
    </xf>
    <xf applyBorder="1" applyAlignment="1" fillId="0" xfId="0" numFmtId="0" borderId="41" applyFont="1" fontId="17">
      <alignment horizontal="center"/>
    </xf>
    <xf applyBorder="1" applyAlignment="1" fillId="0" xfId="0" numFmtId="0" borderId="42" applyFont="1" fontId="17">
      <alignment horizontal="center"/>
    </xf>
    <xf applyBorder="1" applyAlignment="1" fillId="0" xfId="0" numFmtId="0" borderId="43" applyFont="1" fontId="17">
      <alignment horizontal="center"/>
    </xf>
    <xf applyBorder="1" applyAlignment="1" fillId="0" xfId="0" numFmtId="0" borderId="44" applyFont="1" fontId="17">
      <alignment horizontal="center"/>
    </xf>
    <xf applyBorder="1" applyAlignment="1" fillId="4" xfId="0" numFmtId="0" borderId="45" applyFont="1" fontId="17" applyFill="1">
      <alignment horizontal="center"/>
    </xf>
    <xf applyBorder="1" applyAlignment="1" fillId="4" xfId="0" numFmtId="2" borderId="45" applyFont="1" fontId="17" applyNumberFormat="1">
      <alignment horizontal="center"/>
    </xf>
    <xf applyBorder="1" applyAlignment="1" fillId="0" xfId="0" numFmtId="0" borderId="39" applyFont="1" fontId="11">
      <alignment vertical="center" horizontal="center"/>
    </xf>
    <xf applyBorder="1" applyAlignment="1" fillId="0" xfId="0" numFmtId="0" borderId="46" applyFont="1" fontId="17">
      <alignment horizontal="center"/>
    </xf>
    <xf applyAlignment="1" fillId="0" xfId="0" numFmtId="0" borderId="1" applyFont="1" fontId="11">
      <alignment horizontal="center"/>
    </xf>
    <xf applyBorder="1" fillId="0" xfId="0" numFmtId="0" borderId="24" applyFont="1" fontId="0"/>
    <xf applyBorder="1" applyAlignment="1" fillId="4" xfId="0" numFmtId="0" borderId="47" applyFont="1" fontId="17">
      <alignment horizontal="center"/>
    </xf>
    <xf applyBorder="1" applyAlignment="1" fillId="4" xfId="0" numFmtId="2" borderId="47" applyFont="1" fontId="17" applyNumberFormat="1">
      <alignment horizontal="center"/>
    </xf>
    <xf applyBorder="1" applyAlignment="1" fillId="0" xfId="0" numFmtId="0" borderId="48" applyFont="1" fontId="17">
      <alignment horizontal="center"/>
    </xf>
    <xf applyBorder="1" applyAlignment="1" fillId="0" xfId="0" numFmtId="0" borderId="39" applyFont="1" fontId="3">
      <alignment vertical="center" horizontal="center" wrapText="1"/>
    </xf>
    <xf applyBorder="1" applyAlignment="1" fillId="5" xfId="0" numFmtId="0" borderId="49" applyFont="1" fontId="0" applyFill="1">
      <alignment horizontal="center"/>
    </xf>
    <xf applyBorder="1" applyAlignment="1" fillId="5" xfId="0" numFmtId="0" borderId="50" applyFont="1" fontId="0">
      <alignment horizontal="center"/>
    </xf>
    <xf applyBorder="1" applyAlignment="1" fillId="0" xfId="0" numFmtId="0" borderId="41" applyFont="1" fontId="0">
      <alignment horizontal="center"/>
    </xf>
    <xf applyBorder="1" applyAlignment="1" fillId="0" xfId="0" numFmtId="0" borderId="51" applyFont="1" fontId="0">
      <alignment horizontal="center"/>
    </xf>
    <xf applyBorder="1" applyAlignment="1" fillId="0" xfId="0" numFmtId="0" borderId="52" applyFont="1" fontId="0">
      <alignment horizontal="center"/>
    </xf>
    <xf applyBorder="1" applyAlignment="1" fillId="0" xfId="0" numFmtId="1" borderId="53" applyFont="1" fontId="0" applyNumberFormat="1">
      <alignment horizontal="center"/>
    </xf>
    <xf applyBorder="1" applyAlignment="1" fillId="0" xfId="0" numFmtId="1" borderId="54" applyFont="1" fontId="0" applyNumberFormat="1">
      <alignment horizontal="center"/>
    </xf>
    <xf applyBorder="1" applyAlignment="1" fillId="0" xfId="0" numFmtId="0" borderId="41" applyFont="1" fontId="8">
      <alignment horizontal="center"/>
    </xf>
    <xf applyBorder="1" applyAlignment="1" fillId="0" xfId="0" numFmtId="0" borderId="51" applyFont="1" fontId="18">
      <alignment horizontal="center"/>
    </xf>
    <xf applyBorder="1" applyAlignment="1" fillId="0" xfId="0" numFmtId="0" borderId="51" applyFont="1" fontId="8">
      <alignment horizontal="center"/>
    </xf>
    <xf applyBorder="1" applyAlignment="1" fillId="0" xfId="0" numFmtId="0" borderId="42" applyFont="1" fontId="9">
      <alignment horizontal="center"/>
    </xf>
    <xf applyBorder="1" applyAlignment="1" fillId="0" xfId="0" numFmtId="0" borderId="43" applyFont="1" fontId="9">
      <alignment horizontal="center"/>
    </xf>
    <xf applyBorder="1" applyAlignment="1" fillId="0" xfId="0" numFmtId="0" borderId="44" applyFont="1" fontId="9">
      <alignment horizontal="center"/>
    </xf>
    <xf applyBorder="1" applyAlignment="1" fillId="4" xfId="0" numFmtId="1" borderId="39" applyFont="1" fontId="9" applyNumberFormat="1">
      <alignment horizontal="center"/>
    </xf>
    <xf applyBorder="1" applyAlignment="1" fillId="0" xfId="0" numFmtId="0" borderId="39" applyFont="1" fontId="19">
      <alignment vertical="center" horizontal="center"/>
    </xf>
    <xf applyBorder="1" applyAlignment="1" fillId="5" xfId="0" numFmtId="0" borderId="55" applyFont="1" fontId="0">
      <alignment horizontal="center"/>
    </xf>
    <xf applyBorder="1" applyAlignment="1" fillId="5" xfId="0" numFmtId="0" borderId="56" applyFont="1" fontId="0">
      <alignment horizontal="center"/>
    </xf>
    <xf applyBorder="1" applyAlignment="1" fillId="0" xfId="0" numFmtId="0" borderId="46" applyFont="1" fontId="0">
      <alignment horizontal="center"/>
    </xf>
    <xf applyBorder="1" applyAlignment="1" fillId="0" xfId="0" numFmtId="0" borderId="4" applyFont="1" fontId="0">
      <alignment horizontal="center"/>
    </xf>
    <xf applyBorder="1" applyAlignment="1" fillId="0" xfId="0" numFmtId="0" borderId="57" applyFont="1" fontId="0">
      <alignment horizontal="center"/>
    </xf>
    <xf applyBorder="1" applyAlignment="1" fillId="0" xfId="0" numFmtId="1" borderId="58" applyFont="1" fontId="0" applyNumberFormat="1">
      <alignment horizontal="center"/>
    </xf>
    <xf applyBorder="1" applyAlignment="1" fillId="0" xfId="0" numFmtId="1" borderId="59" applyFont="1" fontId="0" applyNumberFormat="1">
      <alignment horizontal="center"/>
    </xf>
    <xf applyBorder="1" applyAlignment="1" fillId="0" xfId="0" numFmtId="1" borderId="46" applyFont="1" fontId="8" applyNumberFormat="1">
      <alignment horizontal="center"/>
    </xf>
    <xf applyBorder="1" applyAlignment="1" fillId="0" xfId="0" numFmtId="0" borderId="4" applyFont="1" fontId="18">
      <alignment horizontal="center"/>
    </xf>
    <xf applyBorder="1" applyAlignment="1" fillId="0" xfId="0" numFmtId="1" borderId="4" applyFont="1" fontId="8" applyNumberFormat="1">
      <alignment horizontal="center"/>
    </xf>
    <xf applyBorder="1" fillId="0" xfId="0" numFmtId="0" borderId="21" applyFont="1" fontId="11"/>
    <xf applyBorder="1" fillId="0" xfId="0" numFmtId="0" borderId="24" applyFont="1" fontId="11"/>
    <xf applyBorder="1" fillId="4" xfId="0" numFmtId="1" borderId="60" applyFont="1" fontId="0" applyNumberFormat="1"/>
    <xf applyBorder="1" applyAlignment="1" fillId="4" xfId="0" numFmtId="1" borderId="60" applyFont="1" fontId="9" applyNumberFormat="1">
      <alignment horizontal="center"/>
    </xf>
    <xf applyBorder="1" fillId="4" xfId="0" numFmtId="0" borderId="60" applyFont="1" fontId="0"/>
    <xf applyBorder="1" applyAlignment="1" fillId="5" xfId="0" numFmtId="0" borderId="61" applyFont="1" fontId="0">
      <alignment horizontal="center"/>
    </xf>
    <xf applyBorder="1" applyAlignment="1" fillId="5" xfId="0" numFmtId="0" borderId="62" applyFont="1" fontId="0">
      <alignment horizontal="center"/>
    </xf>
    <xf applyBorder="1" applyAlignment="1" fillId="0" xfId="0" numFmtId="0" borderId="63" applyFont="1" fontId="0">
      <alignment horizontal="center"/>
    </xf>
    <xf applyBorder="1" applyAlignment="1" fillId="0" xfId="0" numFmtId="0" borderId="64" applyFont="1" fontId="0">
      <alignment horizontal="center"/>
    </xf>
    <xf applyBorder="1" applyAlignment="1" fillId="0" xfId="0" numFmtId="0" borderId="65" applyFont="1" fontId="0">
      <alignment horizontal="center"/>
    </xf>
    <xf applyBorder="1" applyAlignment="1" fillId="0" xfId="0" numFmtId="1" borderId="66" applyFont="1" fontId="0" applyNumberFormat="1">
      <alignment horizontal="center"/>
    </xf>
    <xf applyBorder="1" applyAlignment="1" fillId="0" xfId="0" numFmtId="1" borderId="67" applyFont="1" fontId="0" applyNumberFormat="1">
      <alignment horizontal="center"/>
    </xf>
    <xf applyAlignment="1" fillId="0" xfId="0" numFmtId="1" borderId="1" applyFont="1" fontId="8" applyNumberFormat="1">
      <alignment horizontal="center"/>
    </xf>
    <xf applyBorder="1" applyAlignment="1" fillId="0" xfId="0" numFmtId="1" borderId="48" applyFont="1" fontId="11" applyNumberFormat="1">
      <alignment vertical="center" horizontal="center"/>
    </xf>
    <xf applyBorder="1" applyAlignment="1" fillId="0" xfId="0" numFmtId="0" borderId="33" applyFont="1" fontId="11">
      <alignment vertical="center" horizontal="center"/>
    </xf>
    <xf applyBorder="1" applyAlignment="1" fillId="0" xfId="0" numFmtId="1" borderId="34" applyFont="1" fontId="11" applyNumberFormat="1">
      <alignment vertical="center" horizontal="center"/>
    </xf>
    <xf applyBorder="1" applyAlignment="1" fillId="4" xfId="0" numFmtId="1" borderId="68" applyFont="1" fontId="11" applyNumberFormat="1">
      <alignment vertical="center" horizontal="center"/>
    </xf>
    <xf applyBorder="1" applyAlignment="1" fillId="4" xfId="0" numFmtId="1" borderId="68" applyFont="1" fontId="11" applyNumberFormat="1">
      <alignment horizontal="center"/>
    </xf>
    <xf applyBorder="1" applyAlignment="1" fillId="4" xfId="0" numFmtId="1" borderId="68" applyFont="1" fontId="9" applyNumberFormat="1">
      <alignment horizontal="center"/>
    </xf>
    <xf applyBorder="1" applyAlignment="1" fillId="0" xfId="0" numFmtId="0" borderId="69" applyFont="1" fontId="3">
      <alignment vertical="center" horizontal="center" wrapText="1"/>
    </xf>
    <xf applyBorder="1" applyAlignment="1" fillId="0" xfId="0" numFmtId="0" borderId="40" applyFont="1" fontId="0">
      <alignment horizontal="center"/>
    </xf>
    <xf applyBorder="1" applyAlignment="1" fillId="0" xfId="0" numFmtId="0" borderId="51" applyFont="1" fontId="18">
      <alignment vertical="center" horizontal="center"/>
    </xf>
    <xf applyBorder="1" applyAlignment="1" fillId="0" xfId="0" numFmtId="0" borderId="4" applyFont="1" fontId="18">
      <alignment vertical="center" horizontal="center"/>
    </xf>
    <xf applyBorder="1" applyAlignment="1" fillId="0" xfId="0" numFmtId="0" borderId="60" applyFont="1" fontId="3">
      <alignment vertical="center" horizontal="center" wrapText="1"/>
    </xf>
    <xf applyBorder="1" applyAlignment="1" fillId="0" xfId="0" numFmtId="1" borderId="63" applyFont="1" fontId="8" applyNumberFormat="1">
      <alignment horizontal="center"/>
    </xf>
    <xf applyBorder="1" fillId="0" xfId="0" numFmtId="0" borderId="64" applyFont="1" fontId="3"/>
    <xf applyBorder="1" applyAlignment="1" fillId="0" xfId="0" numFmtId="1" borderId="64" applyFont="1" fontId="8" applyNumberFormat="1">
      <alignment horizontal="center"/>
    </xf>
    <xf applyBorder="1" applyAlignment="1" fillId="0" xfId="0" numFmtId="1" borderId="28" applyFont="1" fontId="11" applyNumberFormat="1">
      <alignment vertical="center" horizontal="center"/>
    </xf>
    <xf applyBorder="1" applyAlignment="1" fillId="0" xfId="0" numFmtId="0" borderId="30" applyFont="1" fontId="11">
      <alignment vertical="center" horizontal="center"/>
    </xf>
    <xf applyBorder="1" applyAlignment="1" fillId="0" xfId="0" numFmtId="1" borderId="31" applyFont="1" fontId="11" applyNumberFormat="1">
      <alignment vertical="center" horizontal="center"/>
    </xf>
    <xf applyBorder="1" applyAlignment="1" fillId="0" xfId="0" numFmtId="0" borderId="45" applyFont="1" fontId="9">
      <alignment horizontal="center"/>
    </xf>
    <xf applyBorder="1" fillId="0" xfId="0" numFmtId="0" borderId="47" applyFont="1" fontId="11"/>
    <xf applyBorder="1" applyAlignment="1" fillId="0" xfId="0" numFmtId="1" borderId="70" applyFont="1" fontId="11" applyNumberFormat="1">
      <alignment vertical="center" horizontal="center"/>
    </xf>
    <xf applyAlignment="1" fillId="0" xfId="0" numFmtId="0" borderId="1" applyFont="1" fontId="3">
      <alignment vertical="center" horizontal="center" wrapText="1"/>
    </xf>
    <xf applyAlignment="1" fillId="0" xfId="0" numFmtId="1" borderId="1" applyFont="1" fontId="11" applyNumberFormat="1">
      <alignment vertical="center" horizontal="center"/>
    </xf>
    <xf applyBorder="1" applyAlignment="1" fillId="4" xfId="0" numFmtId="1" borderId="1" applyFont="1" fontId="11" applyNumberFormat="1">
      <alignment vertical="center" horizontal="center"/>
    </xf>
    <xf applyBorder="1" applyAlignment="1" fillId="4" xfId="0" numFmtId="1" borderId="1" applyFont="1" fontId="11" applyNumberFormat="1">
      <alignment horizontal="center"/>
    </xf>
    <xf applyBorder="1" applyAlignment="1" fillId="4" xfId="0" numFmtId="1" borderId="1" applyFont="1" fontId="9" applyNumberFormat="1">
      <alignment horizontal="center"/>
    </xf>
    <xf applyAlignment="1" fillId="0" xfId="0" numFmtId="0" borderId="1" applyFont="1" fontId="19">
      <alignment vertical="center" horizontal="center"/>
    </xf>
    <xf applyAlignment="1" fillId="0" xfId="0" numFmtId="0" borderId="1" applyFont="1" fontId="15">
      <alignment horizontal="left"/>
    </xf>
    <xf applyAlignment="1" fillId="0" xfId="0" numFmtId="0" borderId="1" applyFont="1" fontId="1">
      <alignment horizontal="left"/>
    </xf>
    <xf applyAlignment="1" fillId="0" xfId="0" numFmtId="0" borderId="1" applyFont="1" fontId="9">
      <alignment horizontal="left"/>
    </xf>
    <xf applyBorder="1" applyAlignment="1" fillId="0" xfId="0" numFmtId="0" borderId="42" applyFont="1" fontId="3">
      <alignment vertical="center" horizontal="center" wrapText="1"/>
    </xf>
    <xf applyBorder="1" applyAlignment="1" fillId="0" xfId="0" numFmtId="0" borderId="51" applyFont="1" fontId="17">
      <alignment horizontal="center"/>
    </xf>
    <xf applyBorder="1" applyAlignment="1" fillId="0" xfId="0" numFmtId="0" borderId="4" applyFont="1" fontId="17">
      <alignment horizontal="center"/>
    </xf>
    <xf applyBorder="1" applyAlignment="1" fillId="0" xfId="0" numFmtId="1" borderId="71" applyFont="1" fontId="8" applyNumberFormat="1">
      <alignment horizontal="center"/>
    </xf>
    <xf applyBorder="1" applyAlignment="1" fillId="0" xfId="0" numFmtId="0" borderId="72" applyFont="1" fontId="8">
      <alignment horizontal="center"/>
    </xf>
    <xf applyBorder="1" applyAlignment="1" fillId="0" xfId="0" numFmtId="1" borderId="73" applyFont="1" fontId="8" applyNumberFormat="1">
      <alignment horizontal="center"/>
    </xf>
    <xf applyBorder="1" applyAlignment="1" fillId="0" xfId="0" numFmtId="1" borderId="58" applyFont="1" fontId="8" applyNumberFormat="1">
      <alignment horizontal="center"/>
    </xf>
    <xf applyBorder="1" applyAlignment="1" fillId="0" xfId="0" numFmtId="1" borderId="57" applyFont="1" fontId="8" applyNumberFormat="1">
      <alignment horizontal="center"/>
    </xf>
    <xf applyBorder="1" applyAlignment="1" fillId="0" xfId="0" numFmtId="1" borderId="48" applyFont="1" fontId="8" applyNumberFormat="1">
      <alignment vertical="center" horizontal="center"/>
    </xf>
    <xf applyBorder="1" applyAlignment="1" fillId="0" xfId="0" numFmtId="1" borderId="24" applyFont="1" fontId="8" applyNumberFormat="1">
      <alignment horizontal="center"/>
    </xf>
    <xf applyBorder="1" applyAlignment="1" fillId="0" xfId="0" numFmtId="0" borderId="74" applyFont="1" fontId="3">
      <alignment vertical="center" horizontal="center" wrapText="1"/>
    </xf>
    <xf applyBorder="1" applyAlignment="1" fillId="0" xfId="0" numFmtId="1" borderId="53" applyFont="1" fontId="8" applyNumberFormat="1">
      <alignment horizontal="center"/>
    </xf>
    <xf applyBorder="1" applyAlignment="1" fillId="0" xfId="0" numFmtId="0" borderId="51" applyFont="1" fontId="8">
      <alignment vertical="center" horizontal="center"/>
    </xf>
    <xf applyBorder="1" applyAlignment="1" fillId="0" xfId="0" numFmtId="1" borderId="52" applyFont="1" fontId="8" applyNumberFormat="1">
      <alignment horizontal="center"/>
    </xf>
    <xf applyBorder="1" applyAlignment="1" fillId="0" xfId="0" numFmtId="0" borderId="4" applyFont="1" fontId="8">
      <alignment vertical="center" horizontal="center"/>
    </xf>
    <xf applyBorder="1" applyAlignment="1" fillId="0" xfId="0" numFmtId="1" borderId="21" applyFont="1" fontId="8" applyNumberFormat="1">
      <alignment horizontal="center"/>
    </xf>
    <xf applyBorder="1" applyAlignment="1" fillId="0" xfId="0" numFmtId="1" borderId="66" applyFont="1" fontId="8" applyNumberFormat="1">
      <alignment horizontal="center"/>
    </xf>
    <xf applyBorder="1" fillId="0" xfId="0" numFmtId="0" borderId="64" applyFont="1" fontId="8"/>
    <xf applyBorder="1" applyAlignment="1" fillId="0" xfId="0" numFmtId="1" borderId="65" applyFont="1" fontId="8" applyNumberFormat="1">
      <alignment horizontal="center"/>
    </xf>
    <xf applyBorder="1" fillId="0" xfId="0" numFmtId="0" borderId="47" applyFont="1" fontId="0"/>
    <xf applyBorder="1" fillId="0" xfId="0" numFmtId="0" borderId="64" applyFont="1" fontId="9"/>
    <xf applyBorder="1" applyAlignment="1" fillId="0" xfId="0" numFmtId="1" borderId="75" applyFont="1" fontId="8" applyNumberFormat="1">
      <alignment horizontal="center"/>
    </xf>
    <xf applyBorder="1" applyAlignment="1" fillId="0" xfId="0" numFmtId="1" borderId="21" applyFont="1" fontId="11" applyNumberFormat="1">
      <alignment vertical="center" horizontal="center"/>
    </xf>
    <xf applyBorder="1" applyAlignment="1" fillId="0" xfId="0" numFmtId="1" borderId="47" applyFont="1" fontId="11" applyNumberFormat="1">
      <alignment vertical="center" horizontal="center"/>
    </xf>
    <xf applyAlignment="1" fillId="0" xfId="0" numFmtId="0" borderId="1" applyFont="1" fontId="0">
      <alignment vertical="center" horizontal="center" wrapText="1"/>
    </xf>
    <xf applyBorder="1" applyAlignment="1" fillId="0" xfId="0" numFmtId="0" borderId="33" applyFont="1" fontId="15">
      <alignment horizontal="center"/>
    </xf>
    <xf applyBorder="1" fillId="0" xfId="0" numFmtId="0" borderId="40" applyFont="1" fontId="0"/>
    <xf applyBorder="1" fillId="0" xfId="0" numFmtId="0" borderId="43" applyFont="1" fontId="0"/>
    <xf applyBorder="1" applyAlignment="1" fillId="0" xfId="0" numFmtId="0" borderId="43" applyFont="1" fontId="14">
      <alignment horizontal="center"/>
    </xf>
    <xf applyBorder="1" fillId="0" xfId="0" numFmtId="0" borderId="45" applyFont="1" fontId="0"/>
    <xf applyBorder="1" fillId="0" xfId="0" numFmtId="0" borderId="75" applyFont="1" fontId="0"/>
    <xf applyBorder="1" fillId="3" xfId="0" numFmtId="0" borderId="1" applyFont="1" fontId="0"/>
    <xf applyBorder="1" fillId="6" xfId="0" numFmtId="0" borderId="24" applyFont="1" fontId="0" applyFill="1"/>
    <xf applyBorder="1" fillId="3" xfId="0" numFmtId="0" borderId="47" applyFont="1" fontId="0"/>
    <xf applyBorder="1" applyAlignment="1" fillId="7" xfId="0" numFmtId="0" borderId="76" applyFont="1" fontId="15" applyFill="1">
      <alignment horizontal="center"/>
    </xf>
    <xf applyBorder="1" applyAlignment="1" fillId="0" xfId="0" numFmtId="0" borderId="32" applyFont="1" fontId="11">
      <alignment vertical="center" horizontal="center"/>
    </xf>
    <xf applyBorder="1" applyAlignment="1" fillId="0" xfId="0" numFmtId="165" borderId="48" applyFont="1" fontId="20" applyNumberFormat="1">
      <alignment vertical="center" horizontal="right"/>
    </xf>
    <xf applyBorder="1" applyAlignment="1" fillId="0" xfId="0" numFmtId="0" borderId="33" applyFont="1" fontId="18">
      <alignment vertical="center" horizontal="center"/>
    </xf>
    <xf applyBorder="1" applyAlignment="1" fillId="0" xfId="0" numFmtId="165" borderId="33" applyFont="1" fontId="20" applyNumberFormat="1">
      <alignment vertical="center" horizontal="left"/>
    </xf>
    <xf applyBorder="1" fillId="0" xfId="0" numFmtId="0" borderId="48" applyFont="1" fontId="0"/>
    <xf applyBorder="1" applyAlignment="1" fillId="0" xfId="0" numFmtId="0" borderId="33" applyFont="1" fontId="9">
      <alignment vertical="center"/>
    </xf>
    <xf applyBorder="1" fillId="0" xfId="0" numFmtId="0" borderId="41" applyFont="1" fontId="0"/>
    <xf applyBorder="1" fillId="0" xfId="0" numFmtId="0" borderId="51" applyFont="1" fontId="0"/>
    <xf applyBorder="1" fillId="6" xfId="0" numFmtId="0" borderId="52" applyFont="1" fontId="0"/>
    <xf applyBorder="1" fillId="0" xfId="0" numFmtId="0" borderId="77" applyFont="1" fontId="0"/>
    <xf applyBorder="1" applyAlignment="1" fillId="0" xfId="0" numFmtId="0" borderId="78" applyFont="1" fontId="9">
      <alignment horizontal="center"/>
    </xf>
    <xf applyBorder="1" fillId="0" xfId="0" numFmtId="0" borderId="53" applyFont="1" fontId="0"/>
    <xf applyBorder="1" applyAlignment="1" fillId="0" xfId="0" numFmtId="165" borderId="78" applyFont="1" fontId="9" applyNumberFormat="1">
      <alignment horizontal="left"/>
    </xf>
    <xf applyBorder="1" applyAlignment="1" fillId="8" xfId="0" numFmtId="0" borderId="1" applyFont="1" fontId="21" applyFill="1">
      <alignment vertical="center" horizontal="center"/>
    </xf>
    <xf applyBorder="1" fillId="0" xfId="0" numFmtId="0" borderId="46" applyFont="1" fontId="0"/>
    <xf applyBorder="1" fillId="6" xfId="0" numFmtId="0" borderId="57" applyFont="1" fontId="0"/>
    <xf applyBorder="1" applyAlignment="1" fillId="0" xfId="0" numFmtId="0" borderId="79" applyFont="1" fontId="9">
      <alignment horizontal="left"/>
    </xf>
    <xf applyBorder="1" fillId="0" xfId="0" numFmtId="0" borderId="58" applyFont="1" fontId="0"/>
    <xf applyBorder="1" applyAlignment="1" fillId="0" xfId="0" numFmtId="20" borderId="2" applyFont="1" fontId="9" applyNumberFormat="1">
      <alignment horizontal="center"/>
    </xf>
    <xf applyBorder="1" fillId="0" xfId="0" numFmtId="49" borderId="12" applyFont="1" fontId="0" applyNumberFormat="1"/>
    <xf applyBorder="1" applyAlignment="1" fillId="0" xfId="0" numFmtId="1" borderId="12" applyFont="1" fontId="9" applyNumberFormat="1">
      <alignment horizontal="left"/>
    </xf>
    <xf applyBorder="1" fillId="0" xfId="0" numFmtId="0" borderId="80" applyFont="1" fontId="0"/>
    <xf applyBorder="1" applyAlignment="1" fillId="0" xfId="0" numFmtId="0" borderId="2" applyFont="1" fontId="9">
      <alignment horizontal="center"/>
    </xf>
    <xf applyBorder="1" applyAlignment="1" fillId="0" xfId="0" numFmtId="0" borderId="4" applyFont="1" fontId="9">
      <alignment horizontal="left"/>
    </xf>
    <xf applyBorder="1" fillId="0" xfId="0" numFmtId="0" borderId="4" applyFont="1" fontId="9"/>
    <xf applyBorder="1" fillId="0" xfId="0" numFmtId="0" borderId="59" applyFont="1" fontId="9"/>
    <xf applyBorder="1" applyAlignment="1" fillId="0" xfId="0" numFmtId="0" borderId="81" applyFont="1" fontId="0">
      <alignment vertical="center" horizontal="center"/>
    </xf>
    <xf applyBorder="1" applyAlignment="1" fillId="0" xfId="0" numFmtId="0" borderId="7" applyFont="1" fontId="9">
      <alignment horizontal="center"/>
    </xf>
    <xf applyBorder="1" applyAlignment="1" fillId="3" xfId="0" numFmtId="0" borderId="58" applyFont="1" fontId="0">
      <alignment vertical="center" horizontal="center"/>
    </xf>
    <xf applyBorder="1" applyAlignment="1" fillId="0" xfId="0" numFmtId="0" borderId="7" applyFont="1" fontId="9">
      <alignment vertical="center" horizontal="center"/>
    </xf>
    <xf applyBorder="1" applyAlignment="1" fillId="0" xfId="0" numFmtId="0" borderId="3" applyFont="1" fontId="9">
      <alignment horizontal="left"/>
    </xf>
    <xf applyBorder="1" fillId="0" xfId="0" numFmtId="0" borderId="82" applyFont="1" fontId="9"/>
    <xf applyBorder="1" applyAlignment="1" fillId="0" xfId="0" numFmtId="0" borderId="10" applyFont="1" fontId="9">
      <alignment horizontal="left"/>
    </xf>
    <xf applyBorder="1" fillId="0" xfId="0" numFmtId="0" borderId="12" applyFont="1" fontId="9"/>
    <xf applyBorder="1" fillId="0" xfId="0" numFmtId="0" borderId="80" applyFont="1" fontId="9"/>
    <xf applyBorder="1" applyAlignment="1" fillId="0" xfId="0" numFmtId="0" borderId="58" applyFont="1" fontId="0">
      <alignment vertical="center" horizontal="center"/>
    </xf>
    <xf applyBorder="1" applyAlignment="1" fillId="0" xfId="0" numFmtId="0" borderId="29" applyFont="1" fontId="9">
      <alignment horizontal="left"/>
    </xf>
    <xf applyBorder="1" fillId="0" xfId="0" numFmtId="0" borderId="30" applyFont="1" fontId="9"/>
    <xf applyBorder="1" fillId="0" xfId="0" numFmtId="0" borderId="83" applyFont="1" fontId="9"/>
    <xf applyBorder="1" applyAlignment="1" fillId="3" xfId="0" numFmtId="0" borderId="69" applyFont="1" fontId="20">
      <alignment vertical="center"/>
    </xf>
    <xf applyBorder="1" applyAlignment="1" fillId="3" xfId="0" numFmtId="0" borderId="84" applyFont="1" fontId="20">
      <alignment vertical="center"/>
    </xf>
    <xf applyBorder="1" applyAlignment="1" fillId="6" xfId="0" numFmtId="0" borderId="85" applyFont="1" fontId="0">
      <alignment vertical="center"/>
    </xf>
    <xf applyBorder="1" applyAlignment="1" fillId="3" xfId="0" numFmtId="0" borderId="84" applyFont="1" fontId="20">
      <alignment vertical="center" horizontal="center"/>
    </xf>
    <xf applyBorder="1" applyAlignment="1" fillId="3" xfId="0" numFmtId="0" borderId="86" applyFont="1" fontId="22">
      <alignment vertical="center" horizontal="center" wrapText="1"/>
    </xf>
    <xf applyBorder="1" applyAlignment="1" fillId="3" xfId="0" numFmtId="0" borderId="87" applyFont="1" fontId="22">
      <alignment vertical="center" horizontal="center" wrapText="1"/>
    </xf>
    <xf applyBorder="1" applyAlignment="1" fillId="3" xfId="0" numFmtId="0" borderId="22" applyFont="1" fontId="20">
      <alignment vertical="center"/>
    </xf>
    <xf applyBorder="1" applyAlignment="1" fillId="3" xfId="0" numFmtId="0" borderId="88" applyFont="1" fontId="22">
      <alignment vertical="center" horizontal="center" wrapText="1"/>
    </xf>
    <xf applyBorder="1" applyAlignment="1" fillId="3" xfId="0" numFmtId="0" borderId="89" applyFont="1" fontId="23">
      <alignment vertical="center" horizontal="center"/>
    </xf>
    <xf applyBorder="1" applyAlignment="1" fillId="3" xfId="0" numFmtId="0" borderId="90" applyFont="1" fontId="22">
      <alignment vertical="center" wrapText="1"/>
    </xf>
    <xf applyBorder="1" applyAlignment="1" fillId="9" xfId="0" numFmtId="0" borderId="91" applyFont="1" fontId="0" applyFill="1">
      <alignment vertical="center"/>
    </xf>
    <xf applyBorder="1" applyAlignment="1" fillId="3" xfId="0" numFmtId="0" borderId="28" applyFont="1" fontId="23">
      <alignment vertical="center" horizontal="center"/>
    </xf>
    <xf applyBorder="1" applyAlignment="1" fillId="3" xfId="0" numFmtId="0" borderId="92" applyFont="1" fontId="22">
      <alignment vertical="center" wrapText="1"/>
    </xf>
    <xf applyBorder="1" applyAlignment="1" fillId="9" xfId="0" numFmtId="0" borderId="88" applyFont="1" fontId="0">
      <alignment vertical="center"/>
    </xf>
    <xf applyBorder="1" applyAlignment="1" fillId="3" xfId="0" numFmtId="0" borderId="93" applyFont="1" fontId="5">
      <alignment vertical="center"/>
    </xf>
    <xf applyBorder="1" applyAlignment="1" fillId="3" xfId="0" numFmtId="0" borderId="94" applyFont="1" fontId="5">
      <alignment vertical="center"/>
    </xf>
    <xf applyBorder="1" applyAlignment="1" fillId="3" xfId="0" numFmtId="0" borderId="91" applyFont="1" fontId="22">
      <alignment vertical="center" wrapText="1"/>
    </xf>
    <xf applyBorder="1" applyAlignment="1" fillId="6" xfId="0" numFmtId="0" borderId="85" applyFont="1" fontId="0">
      <alignment vertical="center" wrapText="1"/>
    </xf>
    <xf applyBorder="1" applyAlignment="1" fillId="3" xfId="0" numFmtId="0" borderId="22" applyFont="1" fontId="24">
      <alignment vertical="center"/>
    </xf>
    <xf applyBorder="1" applyAlignment="1" fillId="3" xfId="0" numFmtId="0" borderId="84" applyFont="1" fontId="0">
      <alignment vertical="center"/>
    </xf>
    <xf applyBorder="1" applyAlignment="1" fillId="3" xfId="0" numFmtId="0" borderId="85" applyFont="1" fontId="0">
      <alignment vertical="center"/>
    </xf>
    <xf applyBorder="1" applyAlignment="1" fillId="9" xfId="0" numFmtId="0" borderId="86" applyFont="1" fontId="0">
      <alignment vertical="center"/>
    </xf>
    <xf applyBorder="1" applyAlignment="1" fillId="9" xfId="0" numFmtId="0" borderId="87" applyFont="1" fontId="0">
      <alignment vertical="center"/>
    </xf>
    <xf applyBorder="1" applyAlignment="1" fillId="3" xfId="0" numFmtId="0" borderId="95" applyFont="1" fontId="5">
      <alignment vertical="center"/>
    </xf>
    <xf applyBorder="1" applyAlignment="1" fillId="3" xfId="0" numFmtId="0" borderId="16" applyFont="1" fontId="24">
      <alignment vertical="center"/>
    </xf>
    <xf applyBorder="1" applyAlignment="1" fillId="3" xfId="0" numFmtId="0" borderId="18" applyFont="1" fontId="0">
      <alignment vertical="center"/>
    </xf>
    <xf applyBorder="1" applyAlignment="1" fillId="3" xfId="0" numFmtId="0" borderId="20" applyFont="1" fontId="0">
      <alignment vertical="center"/>
    </xf>
    <xf applyBorder="1" applyAlignment="1" fillId="6" xfId="0" numFmtId="0" borderId="69" applyFont="1" fontId="5">
      <alignment vertical="center"/>
    </xf>
    <xf applyBorder="1" applyAlignment="1" fillId="6" xfId="0" numFmtId="0" borderId="84" applyFont="1" fontId="5">
      <alignment vertical="center"/>
    </xf>
    <xf applyBorder="1" applyAlignment="1" fillId="6" xfId="0" numFmtId="0" borderId="84" applyFont="1" fontId="22">
      <alignment vertical="center" wrapText="1"/>
    </xf>
    <xf applyBorder="1" applyAlignment="1" fillId="6" xfId="0" numFmtId="0" borderId="1" applyFont="1" fontId="0">
      <alignment horizontal="center"/>
    </xf>
    <xf applyBorder="1" applyAlignment="1" fillId="6" xfId="0" numFmtId="0" borderId="84" applyFont="1" fontId="0">
      <alignment vertical="center"/>
    </xf>
    <xf applyBorder="1" applyAlignment="1" fillId="6" xfId="0" numFmtId="0" borderId="22" applyFont="1" fontId="5">
      <alignment vertical="center"/>
    </xf>
    <xf applyBorder="1" applyAlignment="1" fillId="6" xfId="0" numFmtId="0" borderId="96" applyFont="1" fontId="0">
      <alignment vertical="center"/>
    </xf>
    <xf applyBorder="1" fillId="6" xfId="0" numFmtId="0" borderId="1" applyFont="1" fontId="0"/>
    <xf applyBorder="1" applyAlignment="1" fillId="3" xfId="0" numFmtId="0" borderId="97" applyFont="1" fontId="20">
      <alignment vertical="center" horizontal="center"/>
    </xf>
    <xf applyBorder="1" applyAlignment="1" fillId="3" xfId="0" numFmtId="0" borderId="98" applyFont="1" fontId="9">
      <alignment vertical="center" horizontal="center"/>
    </xf>
    <xf applyBorder="1" applyAlignment="1" fillId="3" xfId="0" numFmtId="0" borderId="99" applyFont="1" fontId="9">
      <alignment horizontal="center"/>
    </xf>
    <xf applyBorder="1" applyAlignment="1" fillId="6" xfId="0" numFmtId="0" borderId="73" applyFont="1" fontId="0">
      <alignment horizontal="center"/>
    </xf>
    <xf applyBorder="1" applyAlignment="1" fillId="0" xfId="0" numFmtId="0" borderId="71" applyFont="1" fontId="9">
      <alignment horizontal="left"/>
    </xf>
    <xf applyBorder="1" applyAlignment="1" fillId="3" xfId="0" numFmtId="0" borderId="100" applyFont="1" fontId="9">
      <alignment horizontal="center"/>
    </xf>
    <xf applyBorder="1" applyAlignment="1" fillId="3" xfId="0" numFmtId="0" borderId="100" applyFont="1" fontId="20">
      <alignment vertical="center" horizontal="center"/>
    </xf>
    <xf applyBorder="1" fillId="3" xfId="0" numFmtId="0" borderId="100" applyFont="1" fontId="0"/>
    <xf applyBorder="1" fillId="3" xfId="0" numFmtId="0" borderId="101" applyFont="1" fontId="0"/>
    <xf applyBorder="1" applyAlignment="1" fillId="3" xfId="0" numFmtId="0" borderId="102" applyFont="1" fontId="20">
      <alignment vertical="center" horizontal="center"/>
    </xf>
    <xf applyBorder="1" applyAlignment="1" fillId="3" xfId="0" numFmtId="0" borderId="35" applyFont="1" fontId="9">
      <alignment vertical="center" horizontal="center"/>
    </xf>
    <xf applyBorder="1" fillId="3" xfId="0" numFmtId="0" borderId="103" applyFont="1" fontId="9"/>
    <xf applyBorder="1" applyAlignment="1" fillId="0" xfId="0" numFmtId="0" borderId="58" applyFont="1" fontId="9">
      <alignment horizontal="left"/>
    </xf>
    <xf applyBorder="1" fillId="3" xfId="0" numFmtId="0" borderId="104" applyFont="1" fontId="0"/>
    <xf applyBorder="1" fillId="3" xfId="0" numFmtId="0" borderId="103" applyFont="1" fontId="0"/>
    <xf applyBorder="1" applyAlignment="1" fillId="3" xfId="0" numFmtId="0" borderId="104" applyFont="1" fontId="20">
      <alignment vertical="center" horizontal="center"/>
    </xf>
    <xf applyBorder="1" fillId="3" xfId="0" numFmtId="0" borderId="79" applyFont="1" fontId="0"/>
    <xf applyBorder="1" applyAlignment="1" fillId="3" xfId="0" numFmtId="0" borderId="103" applyFont="1" fontId="9">
      <alignment horizontal="left"/>
    </xf>
    <xf applyBorder="1" fillId="3" xfId="0" numFmtId="0" borderId="104" applyFont="1" fontId="11"/>
    <xf applyBorder="1" applyAlignment="1" fillId="3" xfId="0" numFmtId="0" borderId="103" applyFont="1" fontId="25">
      <alignment vertical="center" horizontal="left"/>
    </xf>
    <xf applyBorder="1" applyAlignment="1" fillId="3" xfId="0" numFmtId="0" borderId="103" applyFont="1" fontId="25">
      <alignment horizontal="left"/>
    </xf>
    <xf applyBorder="1" fillId="3" xfId="0" numFmtId="0" borderId="105" applyFont="1" fontId="11"/>
    <xf applyBorder="1" fillId="3" xfId="0" numFmtId="0" borderId="106" applyFont="1" fontId="0"/>
    <xf applyBorder="1" fillId="3" xfId="0" numFmtId="0" borderId="106" applyFont="1" fontId="9"/>
    <xf applyBorder="1" fillId="3" xfId="0" numFmtId="0" borderId="105" applyFont="1" fontId="0"/>
    <xf applyBorder="1" fillId="3" xfId="0" numFmtId="0" borderId="107" applyFont="1" fontId="0"/>
    <xf applyBorder="1" applyAlignment="1" fillId="0" xfId="0" numFmtId="0" borderId="108" applyFont="1" fontId="9">
      <alignment horizontal="left"/>
    </xf>
    <xf applyBorder="1" fillId="3" xfId="0" numFmtId="0" borderId="109" applyFont="1" fontId="3"/>
    <xf applyBorder="1" fillId="3" xfId="0" numFmtId="0" borderId="110" applyFont="1" fontId="3"/>
    <xf applyBorder="1" applyAlignment="1" fillId="3" xfId="0" numFmtId="0" borderId="109" applyFont="1" fontId="20">
      <alignment vertical="center" horizontal="center"/>
    </xf>
    <xf applyBorder="1" applyAlignment="1" fillId="3" xfId="0" numFmtId="0" borderId="111" applyFont="1" fontId="9">
      <alignment vertical="center" horizontal="center"/>
    </xf>
    <xf applyBorder="1" fillId="3" xfId="0" numFmtId="0" borderId="110" applyFont="1" fontId="9"/>
    <xf applyBorder="1" fillId="3" xfId="0" numFmtId="0" borderId="109" applyFont="1" fontId="0"/>
    <xf applyBorder="1" fillId="3" xfId="0" numFmtId="0" borderId="112" applyFont="1" fontId="0"/>
    <xf applyBorder="1" applyAlignment="1" fillId="3" xfId="0" numFmtId="0" borderId="113" applyFont="1" fontId="3">
      <alignment vertical="center"/>
    </xf>
    <xf applyBorder="1" fillId="3" xfId="0" numFmtId="0" borderId="12" applyFont="1" fontId="3"/>
    <xf applyBorder="1" fillId="3" xfId="0" numFmtId="0" borderId="12" applyFont="1" fontId="0"/>
    <xf applyBorder="1" fillId="3" xfId="0" numFmtId="0" borderId="100" applyFont="1" fontId="3"/>
    <xf applyBorder="1" fillId="9" xfId="0" numFmtId="0" borderId="99" applyFont="1" fontId="3"/>
    <xf applyBorder="1" applyAlignment="1" fillId="3" xfId="0" numFmtId="0" borderId="25" applyFont="1" fontId="3">
      <alignment vertical="center"/>
    </xf>
    <xf applyBorder="1" fillId="9" xfId="0" numFmtId="0" borderId="101" applyFont="1" fontId="3"/>
    <xf applyBorder="1" applyAlignment="1" fillId="3" xfId="0" numFmtId="0" borderId="114" applyFont="1" fontId="3">
      <alignment vertical="center"/>
    </xf>
    <xf applyBorder="1" fillId="3" xfId="0" numFmtId="0" borderId="115" applyFont="1" fontId="3"/>
    <xf applyBorder="1" fillId="3" xfId="0" numFmtId="0" borderId="116" applyFont="1" fontId="0"/>
    <xf applyBorder="1" applyAlignment="1" fillId="3" xfId="0" numFmtId="0" borderId="108" applyFont="1" fontId="9">
      <alignment horizontal="left"/>
    </xf>
    <xf applyBorder="1" fillId="9" xfId="0" numFmtId="0" borderId="110" applyFont="1" fontId="3"/>
    <xf applyBorder="1" applyAlignment="1" fillId="3" xfId="0" numFmtId="0" borderId="108" applyFont="1" fontId="3">
      <alignment vertical="center"/>
    </xf>
    <xf applyBorder="1" fillId="3" xfId="0" numFmtId="0" borderId="115" applyFont="1" fontId="0"/>
    <xf applyBorder="1" fillId="9" xfId="0" numFmtId="0" borderId="112" applyFont="1" fontId="3"/>
    <xf applyBorder="1" applyAlignment="1" fillId="3" xfId="0" numFmtId="0" borderId="89" applyFont="1" fontId="3">
      <alignment vertical="center"/>
    </xf>
    <xf applyBorder="1" applyAlignment="1" fillId="3" xfId="0" numFmtId="0" borderId="14" applyFont="1" fontId="0">
      <alignment vertical="center" horizontal="center"/>
    </xf>
    <xf applyBorder="1" applyAlignment="1" fillId="3" xfId="0" numFmtId="0" borderId="30" applyFont="1" fontId="3">
      <alignment vertical="center" horizontal="center"/>
    </xf>
    <xf applyBorder="1" applyAlignment="1" fillId="6" xfId="0" numFmtId="0" borderId="31" applyFont="1" fontId="0">
      <alignment vertical="center" horizontal="center"/>
    </xf>
    <xf applyBorder="1" applyAlignment="1" fillId="3" xfId="0" numFmtId="0" borderId="30" applyFont="1" fontId="0">
      <alignment vertical="center" horizontal="left"/>
    </xf>
    <xf applyBorder="1" applyAlignment="1" fillId="3" xfId="0" numFmtId="0" borderId="30" applyFont="1" fontId="0">
      <alignment vertical="center"/>
    </xf>
    <xf applyBorder="1" applyAlignment="1" fillId="3" xfId="0" numFmtId="0" borderId="30" applyFont="1" fontId="3">
      <alignment vertical="center"/>
    </xf>
    <xf applyBorder="1" applyAlignment="1" fillId="3" xfId="0" numFmtId="0" borderId="30" applyFont="1" fontId="0">
      <alignment vertical="center" horizontal="center"/>
    </xf>
    <xf applyBorder="1" applyAlignment="1" fillId="3" xfId="0" numFmtId="0" borderId="31" applyFont="1" fontId="0">
      <alignment vertical="center" horizontal="left"/>
    </xf>
    <xf applyBorder="1" fillId="3" xfId="0" numFmtId="0" borderId="28" applyFont="1" fontId="0"/>
    <xf applyBorder="1" fillId="3" xfId="0" numFmtId="0" borderId="30" applyFont="1" fontId="0"/>
    <xf applyBorder="1" fillId="6" xfId="0" numFmtId="0" borderId="31" applyFont="1" fontId="0"/>
    <xf applyBorder="1" applyAlignment="1" fillId="0" xfId="0" numFmtId="0" borderId="30" applyFont="1" fontId="3">
      <alignment vertical="center"/>
    </xf>
    <xf applyBorder="1" applyAlignment="1" fillId="0" xfId="0" numFmtId="0" borderId="30" applyFont="1" fontId="0">
      <alignment vertical="center"/>
    </xf>
    <xf applyBorder="1" applyAlignment="1" fillId="0" xfId="0" numFmtId="0" borderId="83" applyFont="1" fontId="0">
      <alignment vertical="center"/>
    </xf>
    <xf applyBorder="1" applyAlignment="1" fillId="3" xfId="0" numFmtId="0" borderId="117" applyFont="1" fontId="26">
      <alignment vertical="center" horizontal="center"/>
    </xf>
    <xf applyBorder="1" applyAlignment="1" fillId="0" xfId="0" numFmtId="0" borderId="69" applyFont="1" fontId="3">
      <alignment horizontal="center"/>
    </xf>
    <xf applyBorder="1" applyAlignment="1" fillId="0" xfId="0" numFmtId="0" borderId="71" applyFont="1" fontId="3">
      <alignment horizontal="center"/>
    </xf>
    <xf applyBorder="1" fillId="0" xfId="0" numFmtId="0" borderId="118" applyFont="1" fontId="0"/>
    <xf applyBorder="1" fillId="0" xfId="0" numFmtId="0" borderId="100" applyFont="1" fontId="3"/>
    <xf applyBorder="1" applyAlignment="1" fillId="3" xfId="0" numFmtId="0" borderId="98" applyFont="1" fontId="9">
      <alignment horizontal="center"/>
    </xf>
    <xf applyBorder="1" applyAlignment="1" fillId="3" xfId="0" numFmtId="0" borderId="98" applyFont="1" fontId="20">
      <alignment horizontal="center"/>
    </xf>
    <xf applyBorder="1" applyAlignment="1" fillId="3" xfId="0" numFmtId="0" borderId="99" applyFont="1" fontId="20">
      <alignment horizontal="center"/>
    </xf>
    <xf applyBorder="1" applyAlignment="1" fillId="3" xfId="0" numFmtId="0" borderId="100" applyFont="1" fontId="20">
      <alignment horizontal="center"/>
    </xf>
    <xf applyBorder="1" applyAlignment="1" fillId="6" xfId="0" numFmtId="0" borderId="98" applyFont="1" fontId="3">
      <alignment horizontal="center"/>
    </xf>
    <xf applyBorder="1" applyAlignment="1" fillId="3" xfId="0" numFmtId="0" borderId="119" applyFont="1" fontId="20">
      <alignment horizontal="center"/>
    </xf>
    <xf applyBorder="1" applyAlignment="1" fillId="3" xfId="0" numFmtId="0" borderId="89" applyFont="1" fontId="3">
      <alignment vertical="center" horizontal="center"/>
    </xf>
    <xf applyBorder="1" applyAlignment="1" fillId="0" xfId="0" numFmtId="0" borderId="108" applyFont="1" fontId="3">
      <alignment horizontal="center"/>
    </xf>
    <xf applyBorder="1" fillId="0" xfId="0" numFmtId="0" borderId="120" applyFont="1" fontId="0"/>
    <xf applyBorder="1" fillId="0" xfId="0" numFmtId="0" borderId="109" applyFont="1" fontId="0"/>
    <xf applyBorder="1" applyAlignment="1" fillId="3" xfId="0" numFmtId="0" borderId="111" applyFont="1" fontId="9">
      <alignment horizontal="center"/>
    </xf>
    <xf applyBorder="1" applyAlignment="1" fillId="3" xfId="0" numFmtId="0" borderId="111" applyFont="1" fontId="20">
      <alignment horizontal="center"/>
    </xf>
    <xf applyBorder="1" applyAlignment="1" fillId="3" xfId="0" numFmtId="0" borderId="110" applyFont="1" fontId="20">
      <alignment horizontal="center"/>
    </xf>
    <xf applyBorder="1" applyAlignment="1" fillId="3" xfId="0" numFmtId="0" borderId="109" applyFont="1" fontId="20">
      <alignment horizontal="center"/>
    </xf>
    <xf applyBorder="1" applyAlignment="1" fillId="6" xfId="0" numFmtId="0" borderId="111" applyFont="1" fontId="3">
      <alignment horizontal="center"/>
    </xf>
    <xf applyBorder="1" applyAlignment="1" fillId="3" xfId="0" numFmtId="0" borderId="121" applyFont="1" fontId="20">
      <alignment horizontal="center"/>
    </xf>
    <xf applyBorder="1" fillId="0" xfId="0" numFmtId="0" borderId="100" applyFont="1" fontId="0"/>
    <xf applyBorder="1" fillId="0" xfId="0" numFmtId="0" borderId="109" applyFont="1" fontId="3"/>
    <xf applyBorder="1" applyAlignment="1" fillId="3" xfId="0" numFmtId="0" borderId="32" applyFont="1" fontId="3">
      <alignment vertical="center" horizontal="center"/>
    </xf>
    <xf applyBorder="1" applyAlignment="1" fillId="0" xfId="0" numFmtId="0" borderId="27" applyFont="1" fontId="3">
      <alignment horizontal="center"/>
    </xf>
    <xf applyBorder="1" fillId="0" xfId="0" numFmtId="0" borderId="105" applyFont="1" fontId="0"/>
    <xf applyBorder="1" applyAlignment="1" fillId="3" xfId="0" numFmtId="0" borderId="37" applyFont="1" fontId="9">
      <alignment horizontal="center"/>
    </xf>
    <xf applyBorder="1" applyAlignment="1" fillId="3" xfId="0" numFmtId="0" borderId="37" applyFont="1" fontId="20">
      <alignment horizontal="center"/>
    </xf>
    <xf applyBorder="1" applyAlignment="1" fillId="3" xfId="0" numFmtId="0" borderId="106" applyFont="1" fontId="20">
      <alignment horizontal="center"/>
    </xf>
    <xf applyBorder="1" applyAlignment="1" fillId="3" xfId="0" numFmtId="0" borderId="105" applyFont="1" fontId="20">
      <alignment horizontal="center"/>
    </xf>
    <xf applyBorder="1" applyAlignment="1" fillId="6" xfId="0" numFmtId="0" borderId="37" applyFont="1" fontId="3">
      <alignment horizontal="center"/>
    </xf>
    <xf applyBorder="1" applyAlignment="1" fillId="3" xfId="0" numFmtId="0" borderId="82" applyFont="1" fontId="20">
      <alignment horizontal="center"/>
    </xf>
    <xf applyBorder="1" applyAlignment="1" fillId="0" xfId="0" numFmtId="0" borderId="41" applyFont="1" fontId="0">
      <alignment vertical="center" horizontal="center"/>
    </xf>
    <xf applyBorder="1" applyAlignment="1" fillId="0" xfId="0" numFmtId="0" borderId="53" applyFont="1" fontId="0">
      <alignment vertical="center" horizontal="center"/>
    </xf>
    <xf applyBorder="1" applyAlignment="1" fillId="0" xfId="0" numFmtId="0" borderId="46" applyFont="1" fontId="9">
      <alignment vertical="center" horizontal="center"/>
    </xf>
    <xf applyBorder="1" applyAlignment="1" fillId="0" xfId="0" numFmtId="0" borderId="58" applyFont="1" fontId="9">
      <alignment vertical="center" horizontal="center"/>
    </xf>
    <xf applyBorder="1" applyAlignment="1" fillId="0" xfId="0" numFmtId="0" borderId="35" applyFont="1" fontId="11">
      <alignment vertical="center" horizontal="center"/>
    </xf>
    <xf applyBorder="1" applyAlignment="1" fillId="0" xfId="0" numFmtId="0" borderId="2" applyFont="1" fontId="9">
      <alignment vertical="center" horizontal="center"/>
    </xf>
    <xf applyBorder="1" applyAlignment="1" fillId="0" xfId="0" numFmtId="0" borderId="63" applyFont="1" fontId="9">
      <alignment vertical="center" horizontal="center"/>
    </xf>
    <xf applyBorder="1" applyAlignment="1" fillId="0" xfId="0" numFmtId="0" borderId="66" applyFont="1" fontId="27">
      <alignment vertical="center"/>
    </xf>
    <xf applyBorder="1" applyAlignment="1" fillId="0" xfId="0" numFmtId="0" borderId="64" applyFont="1" fontId="18">
      <alignment vertical="center"/>
    </xf>
    <xf applyBorder="1" applyAlignment="1" fillId="6" xfId="0" numFmtId="0" borderId="65" applyFont="1" fontId="0">
      <alignment vertical="center"/>
    </xf>
    <xf applyBorder="1" applyAlignment="1" fillId="0" xfId="0" numFmtId="0" borderId="67" applyFont="1" fontId="11">
      <alignment vertical="center"/>
    </xf>
    <xf applyBorder="1" applyAlignment="1" fillId="0" xfId="0" numFmtId="0" borderId="122" applyFont="1" fontId="3">
      <alignment vertical="center" horizontal="center"/>
    </xf>
    <xf applyBorder="1" applyAlignment="1" fillId="3" xfId="0" numFmtId="0" borderId="69" applyFont="1" fontId="0">
      <alignment vertical="center"/>
    </xf>
    <xf applyBorder="1" applyAlignment="1" fillId="3" xfId="0" numFmtId="0" borderId="84" applyFont="1" fontId="28">
      <alignment vertical="center"/>
    </xf>
    <xf applyBorder="1" applyAlignment="1" fillId="3" xfId="0" numFmtId="0" borderId="22" applyFont="1" fontId="0">
      <alignment vertical="center"/>
    </xf>
    <xf applyBorder="1" applyAlignment="1" fillId="3" xfId="0" numFmtId="0" borderId="84" applyFont="1" fontId="29">
      <alignment vertical="center"/>
    </xf>
    <xf applyBorder="1" applyAlignment="1" fillId="3" xfId="0" numFmtId="0" borderId="84" applyFont="1" fontId="30">
      <alignment vertical="center"/>
    </xf>
    <xf applyBorder="1" applyAlignment="1" fillId="3" xfId="0" numFmtId="0" borderId="96" applyFont="1" fontId="30">
      <alignment vertical="center"/>
    </xf>
    <xf applyBorder="1" applyAlignment="1" fillId="3" xfId="0" numFmtId="0" borderId="123" applyFont="1" fontId="0">
      <alignment vertical="center"/>
    </xf>
    <xf applyBorder="1" applyAlignment="1" fillId="3" xfId="0" numFmtId="0" borderId="124" applyFont="1" fontId="0">
      <alignment vertical="center"/>
    </xf>
    <xf applyBorder="1" applyAlignment="1" fillId="6" xfId="0" numFmtId="0" borderId="125" applyFont="1" fontId="0">
      <alignment vertical="center"/>
    </xf>
    <xf applyBorder="1" applyAlignment="1" fillId="3" xfId="0" numFmtId="0" borderId="124" applyFont="1" fontId="31">
      <alignment vertical="center"/>
    </xf>
    <xf applyBorder="1" applyAlignment="1" fillId="3" xfId="0" numFmtId="0" borderId="126" applyFont="1" fontId="11">
      <alignment vertical="center"/>
    </xf>
    <xf applyBorder="1" fillId="3" xfId="0" numFmtId="0" borderId="76" applyFont="1" fontId="5"/>
    <xf applyBorder="1" fillId="3" xfId="0" numFmtId="0" borderId="127" applyFont="1" fontId="5"/>
    <xf applyBorder="1" fillId="6" xfId="0" numFmtId="0" borderId="128" applyFont="1" fontId="0"/>
    <xf applyBorder="1" fillId="3" xfId="0" numFmtId="0" borderId="129" applyFont="1" fontId="5"/>
    <xf applyBorder="1" fillId="3" xfId="0" numFmtId="0" borderId="130" applyFont="1" fontId="5"/>
    <xf applyBorder="1" fillId="3" xfId="0" numFmtId="0" borderId="131" applyFont="1" fontId="5"/>
    <xf applyAlignment="1" fillId="0" xfId="0" numFmtId="0" borderId="1" applyFont="1" fontId="0">
      <alignment horizontal="right"/>
    </xf>
    <xf applyBorder="1" fillId="0" xfId="0" numFmtId="0" borderId="132" applyFont="1" fontId="3"/>
    <xf applyBorder="1" applyAlignment="1" fillId="0" xfId="0" numFmtId="0" borderId="132" applyFont="1" fontId="3">
      <alignment horizontal="center"/>
    </xf>
    <xf applyBorder="1" applyAlignment="1" fillId="0" xfId="0" numFmtId="0" borderId="16" applyFont="1" fontId="3">
      <alignment horizontal="center"/>
    </xf>
    <xf applyBorder="1" fillId="0" xfId="0" numFmtId="0" borderId="133" applyFont="1" fontId="0"/>
    <xf applyBorder="1" applyAlignment="1" fillId="0" xfId="0" numFmtId="20" borderId="133" applyFont="1" fontId="0" applyNumberFormat="1">
      <alignment horizontal="center"/>
    </xf>
    <xf applyBorder="1" fillId="0" xfId="0" numFmtId="0" borderId="71" applyFont="1" fontId="0"/>
    <xf applyBorder="1" applyAlignment="1" fillId="0" xfId="0" numFmtId="0" borderId="72" applyFont="1" fontId="0">
      <alignment horizontal="center"/>
    </xf>
    <xf applyBorder="1" fillId="0" xfId="0" numFmtId="0" borderId="73" applyFont="1" fontId="0"/>
    <xf applyBorder="1" fillId="0" xfId="0" numFmtId="0" borderId="134" applyFont="1" fontId="0"/>
    <xf applyBorder="1" applyAlignment="1" fillId="0" xfId="0" numFmtId="0" borderId="134" applyFont="1" fontId="0">
      <alignment horizontal="center"/>
    </xf>
    <xf applyBorder="1" fillId="0" xfId="0" numFmtId="0" borderId="108" applyFont="1" fontId="0"/>
    <xf applyBorder="1" applyAlignment="1" fillId="0" xfId="0" numFmtId="0" borderId="115" applyFont="1" fontId="0">
      <alignment horizontal="center"/>
    </xf>
    <xf applyBorder="1" fillId="0" xfId="0" numFmtId="0" borderId="116" applyFont="1" fontId="0"/>
    <xf applyBorder="1" applyAlignment="1" fillId="0" xfId="0" numFmtId="0" borderId="84" applyFont="1" fontId="0">
      <alignment horizontal="center"/>
    </xf>
    <xf fillId="0" xfId="0" numFmtId="0" borderId="1" applyFont="1" fontId="3"/>
    <xf applyAlignment="1" fillId="0" xfId="0" numFmtId="15" borderId="1" applyFont="1" fontId="11" applyNumberFormat="1">
      <alignment horizontal="left"/>
    </xf>
    <xf applyBorder="1" fillId="0" xfId="0" numFmtId="0" borderId="35" applyFont="1" fontId="0"/>
    <xf applyBorder="1" applyAlignment="1" fillId="0" xfId="0" numFmtId="0" borderId="2" applyFont="1" fontId="3">
      <alignment horizontal="right"/>
    </xf>
    <xf applyBorder="1" fillId="2" xfId="0" numFmtId="0" borderId="2" applyFont="1" fontId="8"/>
    <xf applyBorder="1" fillId="0" xfId="0" numFmtId="0" borderId="36" applyFont="1" fontId="8"/>
    <xf applyBorder="1" applyAlignment="1" fillId="2" xfId="0" numFmtId="0" borderId="2" applyFont="1" fontId="8">
      <alignment/>
    </xf>
    <xf applyBorder="1" applyAlignment="1" fillId="0" xfId="0" numFmtId="0" borderId="35" applyFont="1" fontId="8">
      <alignment horizontal="left"/>
    </xf>
    <xf applyBorder="1" fillId="2" xfId="0" numFmtId="0" borderId="35" applyFont="1" fontId="32"/>
    <xf fillId="0" xfId="0" numFmtId="0" borderId="1" applyFont="1" fontId="24"/>
    <xf fillId="0" xfId="0" numFmtId="0" borderId="1" applyFont="1" fontId="14"/>
    <xf fillId="0" xfId="0" numFmtId="0" borderId="1" applyFont="1" fontId="33"/>
    <xf fillId="0" xfId="0" numFmtId="0" borderId="1" applyFont="1" fontId="34"/>
    <xf fillId="0" xfId="0" numFmtId="0" borderId="1" applyFont="1" fontId="18"/>
  </cellXfs>
  <cellStyles count="1">
    <cellStyle builtinId="0" name="Normal" xfId="0"/>
  </cellStyles>
  <dxfs count="1">
    <dxf>
      <font>
        <color rgb="FFFF0000"/>
      </font>
      <fill>
        <patternFill patternType="solid">
          <fgColor rgb="FFFFFF00"/>
          <bgColor rgb="FFFFFF00"/>
        </patternFill>
      </fill>
      <alignment/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<Relationships xmlns="http://schemas.openxmlformats.org/package/2006/relationships"><Relationship Target="sharedStrings.xml" Type="http://schemas.openxmlformats.org/officeDocument/2006/relationships/sharedStrings" Id="rId2"/><Relationship Target="worksheets/sheet10.xml" Type="http://schemas.openxmlformats.org/officeDocument/2006/relationships/worksheet" Id="rId12"/><Relationship Target="worksheets/sheet11.xml" Type="http://schemas.openxmlformats.org/officeDocument/2006/relationships/worksheet" Id="rId13"/><Relationship Target="styles.xml" Type="http://schemas.openxmlformats.org/officeDocument/2006/relationships/styles" Id="rId1"/><Relationship Target="worksheets/sheet2.xml" Type="http://schemas.openxmlformats.org/officeDocument/2006/relationships/worksheet" Id="rId4"/><Relationship Target="worksheets/sheet8.xml" Type="http://schemas.openxmlformats.org/officeDocument/2006/relationships/worksheet" Id="rId10"/><Relationship Target="worksheets/sheet1.xml" Type="http://schemas.openxmlformats.org/officeDocument/2006/relationships/worksheet" Id="rId3"/><Relationship Target="worksheets/sheet9.xml" Type="http://schemas.openxmlformats.org/officeDocument/2006/relationships/worksheet" Id="rId11"/><Relationship Target="worksheets/sheet7.xml" Type="http://schemas.openxmlformats.org/officeDocument/2006/relationships/worksheet" Id="rId9"/><Relationship Target="worksheets/sheet4.xml" Type="http://schemas.openxmlformats.org/officeDocument/2006/relationships/worksheet" Id="rId6"/><Relationship Target="worksheets/sheet3.xml" Type="http://schemas.openxmlformats.org/officeDocument/2006/relationships/worksheet" Id="rId5"/><Relationship Target="worksheets/sheet6.xml" Type="http://schemas.openxmlformats.org/officeDocument/2006/relationships/worksheet" Id="rId8"/><Relationship Target="worksheets/sheet5.xml" Type="http://schemas.openxmlformats.org/officeDocument/2006/relationships/worksheet" Id="rId7"/></Relationships>
</file>

<file path=xl/drawings/_rels/drawing1.xml.rels><?xml version="1.0" encoding="UTF-8" standalone="yes"?><Relationships xmlns="http://schemas.openxmlformats.org/package/2006/relationships"><Relationship Target="../media/image10.png" Type="http://schemas.openxmlformats.org/officeDocument/2006/relationships/image" Id="rId1"/></Relationships>
</file>

<file path=xl/drawings/_rels/drawing11.xml.rels><?xml version="1.0" encoding="UTF-8" standalone="yes"?><Relationships xmlns="http://schemas.openxmlformats.org/package/2006/relationships"><Relationship Target="../media/image12.png" Type="http://schemas.openxmlformats.org/officeDocument/2006/relationships/image" Id="rId2"/><Relationship Target="../media/image09.png" Type="http://schemas.openxmlformats.org/officeDocument/2006/relationships/image" Id="rId1"/></Relationships>
</file>

<file path=xl/drawings/_rels/drawing3.xml.rels><?xml version="1.0" encoding="UTF-8" standalone="yes"?><Relationships xmlns="http://schemas.openxmlformats.org/package/2006/relationships"><Relationship Target="../media/image00.png" Type="http://schemas.openxmlformats.org/officeDocument/2006/relationships/image" Id="rId2"/><Relationship Target="../media/image01.png" Type="http://schemas.openxmlformats.org/officeDocument/2006/relationships/image" Id="rId1"/></Relationships>
</file>

<file path=xl/drawings/_rels/drawing4.xml.rels><?xml version="1.0" encoding="UTF-8" standalone="yes"?><Relationships xmlns="http://schemas.openxmlformats.org/package/2006/relationships"><Relationship Target="../media/image02.png" Type="http://schemas.openxmlformats.org/officeDocument/2006/relationships/image" Id="rId2"/><Relationship Target="../media/image03.png" Type="http://schemas.openxmlformats.org/officeDocument/2006/relationships/image" Id="rId1"/></Relationships>
</file>

<file path=xl/drawings/_rels/drawing5.xml.rels><?xml version="1.0" encoding="UTF-8" standalone="yes"?><Relationships xmlns="http://schemas.openxmlformats.org/package/2006/relationships"><Relationship Target="../media/image04.png" Type="http://schemas.openxmlformats.org/officeDocument/2006/relationships/image" Id="rId2"/><Relationship Target="../media/image02.png" Type="http://schemas.openxmlformats.org/officeDocument/2006/relationships/image" Id="rId1"/></Relationships>
</file>

<file path=xl/drawings/_rels/drawing6.xml.rels><?xml version="1.0" encoding="UTF-8" standalone="yes"?><Relationships xmlns="http://schemas.openxmlformats.org/package/2006/relationships"><Relationship Target="../media/image08.png" Type="http://schemas.openxmlformats.org/officeDocument/2006/relationships/image" Id="rId2"/><Relationship Target="../media/image02.png" Type="http://schemas.openxmlformats.org/officeDocument/2006/relationships/image" Id="rId1"/></Relationships>
</file>

<file path=xl/drawings/_rels/drawing7.xml.rels><?xml version="1.0" encoding="UTF-8" standalone="yes"?><Relationships xmlns="http://schemas.openxmlformats.org/package/2006/relationships"><Relationship Target="../media/image11.png" Type="http://schemas.openxmlformats.org/officeDocument/2006/relationships/image" Id="rId2"/><Relationship Target="../media/image05.png" Type="http://schemas.openxmlformats.org/officeDocument/2006/relationships/image" Id="rId1"/><Relationship Target="../media/image07.png" Type="http://schemas.openxmlformats.org/officeDocument/2006/relationships/image" Id="rId4"/><Relationship Target="../media/image06.png" Type="http://schemas.openxmlformats.org/officeDocument/2006/relationships/image" Id="rId3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19050" x="8972550"/>
    <xdr:ext cy="638175" cx="1790700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638175" cx="1790700"/>
        </a:xfrm>
        <a:prstGeom prst="rect">
          <a:avLst/>
        </a:prstGeom>
        <a:noFill/>
      </xdr:spPr>
    </xdr:pic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0" x="0"/>
    <xdr:ext cy="885825" cx="3609975"/>
    <xdr:pic>
      <xdr:nvPicPr>
        <xdr:cNvPr id="0" name="image09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885825" cx="3609975"/>
        </a:xfrm>
        <a:prstGeom prst="rect">
          <a:avLst/>
        </a:prstGeom>
        <a:noFill/>
      </xdr:spPr>
    </xdr:pic>
    <xdr:clientData fLocksWithSheet="0"/>
  </xdr:absoluteAnchor>
  <xdr:absoluteAnchor>
    <xdr:pos y="114300" x="3457575"/>
    <xdr:ext cy="990600" cx="1857375"/>
    <xdr:pic>
      <xdr:nvPicPr>
        <xdr:cNvPr id="0" name="image12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990600" cx="1857375"/>
        </a:xfrm>
        <a:prstGeom prst="rect">
          <a:avLst/>
        </a:prstGeom>
        <a:noFill/>
      </xdr:spPr>
    </xdr:pic>
    <xdr:clientData fLocksWithSheet="0"/>
  </xdr:absolute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95250" x="38100"/>
    <xdr:ext cy="1104900" cx="2019300"/>
    <xdr:pic>
      <xdr:nvPicPr>
        <xdr:cNvPr id="0" name="image01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1104900" cx="2019300"/>
        </a:xfrm>
        <a:prstGeom prst="rect">
          <a:avLst/>
        </a:prstGeom>
        <a:noFill/>
      </xdr:spPr>
    </xdr:pic>
    <xdr:clientData fLocksWithSheet="0"/>
  </xdr:absoluteAnchor>
  <xdr:absoluteAnchor>
    <xdr:pos y="57150" x="9210675"/>
    <xdr:ext cy="1104900" cx="7048500"/>
    <xdr:pic>
      <xdr:nvPicPr>
        <xdr:cNvPr id="0" name="image00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1104900" cx="7048500"/>
        </a:xfrm>
        <a:prstGeom prst="rect">
          <a:avLst/>
        </a:prstGeom>
        <a:noFill/>
      </xdr:spPr>
    </xdr:pic>
    <xdr:clientData fLocksWithSheet="0"/>
  </xdr:absolute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85725" x="8620125"/>
    <xdr:ext cy="1104900" cx="6943725"/>
    <xdr:pic>
      <xdr:nvPicPr>
        <xdr:cNvPr id="0" name="image0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1104900" cx="6943725"/>
        </a:xfrm>
        <a:prstGeom prst="rect">
          <a:avLst/>
        </a:prstGeom>
        <a:noFill/>
      </xdr:spPr>
    </xdr:pic>
    <xdr:clientData fLocksWithSheet="0"/>
  </xdr:absoluteAnchor>
  <xdr:absoluteAnchor>
    <xdr:pos y="95250" x="38100"/>
    <xdr:ext cy="1104900" cx="2066925"/>
    <xdr:pic>
      <xdr:nvPicPr>
        <xdr:cNvPr id="0" name="image02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1104900" cx="2066925"/>
        </a:xfrm>
        <a:prstGeom prst="rect">
          <a:avLst/>
        </a:prstGeom>
        <a:noFill/>
      </xdr:spPr>
    </xdr:pic>
    <xdr:clientData fLocksWithSheet="0"/>
  </xdr:absolute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95250" x="38100"/>
    <xdr:ext cy="1104900" cx="2066925"/>
    <xdr:pic>
      <xdr:nvPicPr>
        <xdr:cNvPr id="0" name="image02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1104900" cx="2066925"/>
        </a:xfrm>
        <a:prstGeom prst="rect">
          <a:avLst/>
        </a:prstGeom>
        <a:noFill/>
      </xdr:spPr>
    </xdr:pic>
    <xdr:clientData fLocksWithSheet="0"/>
  </xdr:absoluteAnchor>
  <xdr:absoluteAnchor>
    <xdr:pos y="38100" x="10925175"/>
    <xdr:ext cy="1104900" cx="6562725"/>
    <xdr:pic>
      <xdr:nvPicPr>
        <xdr:cNvPr id="0" name="image04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1104900" cx="6562725"/>
        </a:xfrm>
        <a:prstGeom prst="rect">
          <a:avLst/>
        </a:prstGeom>
        <a:noFill/>
      </xdr:spPr>
    </xdr:pic>
    <xdr:clientData fLocksWithSheet="0"/>
  </xdr:absolute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95250" x="38100"/>
    <xdr:ext cy="1104900" cx="2066925"/>
    <xdr:pic>
      <xdr:nvPicPr>
        <xdr:cNvPr id="0" name="image02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1104900" cx="2066925"/>
        </a:xfrm>
        <a:prstGeom prst="rect">
          <a:avLst/>
        </a:prstGeom>
        <a:noFill/>
      </xdr:spPr>
    </xdr:pic>
    <xdr:clientData fLocksWithSheet="0"/>
  </xdr:absoluteAnchor>
  <xdr:absoluteAnchor>
    <xdr:pos y="57150" x="10553700"/>
    <xdr:ext cy="1104900" cx="6286500"/>
    <xdr:pic>
      <xdr:nvPicPr>
        <xdr:cNvPr id="0" name="image08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1104900" cx="6286500"/>
        </a:xfrm>
        <a:prstGeom prst="rect">
          <a:avLst/>
        </a:prstGeom>
        <a:noFill/>
      </xdr:spPr>
    </xdr:pic>
    <xdr:clientData fLocksWithSheet="0"/>
  </xdr:absolute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38100" x="7362825"/>
    <xdr:ext cy="723900" cx="1314450"/>
    <xdr:pic>
      <xdr:nvPicPr>
        <xdr:cNvPr id="0" name="image05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723900" cx="1314450"/>
        </a:xfrm>
        <a:prstGeom prst="rect">
          <a:avLst/>
        </a:prstGeom>
        <a:noFill/>
      </xdr:spPr>
    </xdr:pic>
    <xdr:clientData fLocksWithSheet="0"/>
  </xdr:absoluteAnchor>
  <xdr:absoluteAnchor>
    <xdr:pos y="19050" x="0"/>
    <xdr:ext cy="704850" cx="1590675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704850" cx="1590675"/>
        </a:xfrm>
        <a:prstGeom prst="rect">
          <a:avLst/>
        </a:prstGeom>
        <a:noFill/>
      </xdr:spPr>
    </xdr:pic>
    <xdr:clientData fLocksWithSheet="0"/>
  </xdr:absoluteAnchor>
  <xdr:absoluteAnchor>
    <xdr:pos y="38100" x="7362825"/>
    <xdr:ext cy="723900" cx="1314450"/>
    <xdr:pic>
      <xdr:nvPicPr>
        <xdr:cNvPr id="0" name="image05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723900" cx="1314450"/>
        </a:xfrm>
        <a:prstGeom prst="rect">
          <a:avLst/>
        </a:prstGeom>
        <a:noFill/>
      </xdr:spPr>
    </xdr:pic>
    <xdr:clientData fLocksWithSheet="0"/>
  </xdr:absoluteAnchor>
  <xdr:absoluteAnchor>
    <xdr:pos y="19050" x="0"/>
    <xdr:ext cy="704850" cx="1590675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704850" cx="1590675"/>
        </a:xfrm>
        <a:prstGeom prst="rect">
          <a:avLst/>
        </a:prstGeom>
        <a:noFill/>
      </xdr:spPr>
    </xdr:pic>
    <xdr:clientData fLocksWithSheet="0"/>
  </xdr:absoluteAnchor>
  <xdr:absoluteAnchor>
    <xdr:pos y="8782050" x="6553200"/>
    <xdr:ext cy="123825" cx="200025"/>
    <xdr:pic>
      <xdr:nvPicPr>
        <xdr:cNvPr id="0" name="image06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y="123825" cx="200025"/>
        </a:xfrm>
        <a:prstGeom prst="rect">
          <a:avLst/>
        </a:prstGeom>
        <a:noFill/>
      </xdr:spPr>
    </xdr:pic>
    <xdr:clientData fLocksWithSheet="0"/>
  </xdr:absoluteAnchor>
  <xdr:absoluteAnchor>
    <xdr:pos y="8782050" x="6553200"/>
    <xdr:ext cy="123825" cx="200025"/>
    <xdr:pic>
      <xdr:nvPicPr>
        <xdr:cNvPr id="0" name="image06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y="123825" cx="200025"/>
        </a:xfrm>
        <a:prstGeom prst="rect">
          <a:avLst/>
        </a:prstGeom>
        <a:noFill/>
      </xdr:spPr>
    </xdr:pic>
    <xdr:clientData fLocksWithSheet="0"/>
  </xdr:absoluteAnchor>
  <xdr:absoluteAnchor>
    <xdr:pos y="8791575" x="2257425"/>
    <xdr:ext cy="123825" cx="133350"/>
    <xdr:pic>
      <xdr:nvPicPr>
        <xdr:cNvPr id="0" name="image07.png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y="123825" cx="133350"/>
        </a:xfrm>
        <a:prstGeom prst="rect">
          <a:avLst/>
        </a:prstGeom>
        <a:noFill/>
      </xdr:spPr>
    </xdr:pic>
    <xdr:clientData fLocksWithSheet="0"/>
  </xdr:absoluteAnchor>
  <xdr:absoluteAnchor>
    <xdr:pos y="8791575" x="3000375"/>
    <xdr:ext cy="123825" cx="133350"/>
    <xdr:pic>
      <xdr:nvPicPr>
        <xdr:cNvPr id="0" name="image07.png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y="123825" cx="133350"/>
        </a:xfrm>
        <a:prstGeom prst="rect">
          <a:avLst/>
        </a:prstGeom>
        <a:noFill/>
      </xdr:spPr>
    </xdr:pic>
    <xdr:clientData fLocksWithSheet="0"/>
  </xdr:absoluteAnchor>
  <xdr:absoluteAnchor>
    <xdr:pos y="8763000" x="7258050"/>
    <xdr:ext cy="123825" cx="133350"/>
    <xdr:pic>
      <xdr:nvPicPr>
        <xdr:cNvPr id="0" name="image07.png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y="123825" cx="133350"/>
        </a:xfrm>
        <a:prstGeom prst="rect">
          <a:avLst/>
        </a:prstGeom>
        <a:noFill/>
      </xdr:spPr>
    </xdr:pic>
    <xdr:clientData fLocksWithSheet="0"/>
  </xdr:absoluteAnchor>
  <xdr:absoluteAnchor>
    <xdr:pos y="8791575" x="2257425"/>
    <xdr:ext cy="123825" cx="133350"/>
    <xdr:pic>
      <xdr:nvPicPr>
        <xdr:cNvPr id="0" name="image07.png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y="123825" cx="133350"/>
        </a:xfrm>
        <a:prstGeom prst="rect">
          <a:avLst/>
        </a:prstGeom>
        <a:noFill/>
      </xdr:spPr>
    </xdr:pic>
    <xdr:clientData fLocksWithSheet="0"/>
  </xdr:absoluteAnchor>
  <xdr:absoluteAnchor>
    <xdr:pos y="8791575" x="3000375"/>
    <xdr:ext cy="123825" cx="133350"/>
    <xdr:pic>
      <xdr:nvPicPr>
        <xdr:cNvPr id="0" name="image07.png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y="123825" cx="133350"/>
        </a:xfrm>
        <a:prstGeom prst="rect">
          <a:avLst/>
        </a:prstGeom>
        <a:noFill/>
      </xdr:spPr>
    </xdr:pic>
    <xdr:clientData fLocksWithSheet="0"/>
  </xdr:absoluteAnchor>
  <xdr:absoluteAnchor>
    <xdr:pos y="8763000" x="7258050"/>
    <xdr:ext cy="123825" cx="133350"/>
    <xdr:pic>
      <xdr:nvPicPr>
        <xdr:cNvPr id="0" name="image07.png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y="123825" cx="133350"/>
        </a:xfrm>
        <a:prstGeom prst="rect">
          <a:avLst/>
        </a:prstGeom>
        <a:noFill/>
      </xdr:spPr>
    </xdr:pic>
    <xdr:clientData fLocksWithSheet="0"/>
  </xdr:absolute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 standalone="yes"?><Relationships xmlns="http://schemas.openxmlformats.org/package/2006/relationships"><Relationship Target="../drawings/drawing10.xml" Type="http://schemas.openxmlformats.org/officeDocument/2006/relationships/drawing" Id="rId1"/></Relationships>
</file>

<file path=xl/worksheets/_rels/sheet11.xml.rels><?xml version="1.0" encoding="UTF-8" standalone="yes"?><Relationships xmlns="http://schemas.openxmlformats.org/package/2006/relationships"><Relationship Target="../drawings/drawing11.xml" Type="http://schemas.openxmlformats.org/officeDocument/2006/relationships/drawing" Id="rId1"/></Relationships>
</file>

<file path=xl/worksheets/_rels/sheet2.xml.rels><?xml version="1.0" encoding="UTF-8" standalone="yes"?><Relationships xmlns="http://schemas.openxmlformats.org/package/2006/relationships"><Relationship Target="../drawings/drawing2.xml" Type="http://schemas.openxmlformats.org/officeDocument/2006/relationships/drawing" Id="rId1"/></Relationships>
</file>

<file path=xl/worksheets/_rels/sheet3.xml.rels><?xml version="1.0" encoding="UTF-8" standalone="yes"?><Relationships xmlns="http://schemas.openxmlformats.org/package/2006/relationships"><Relationship Target="../drawings/drawing3.xml" Type="http://schemas.openxmlformats.org/officeDocument/2006/relationships/drawing" Id="rId1"/></Relationships>
</file>

<file path=xl/worksheets/_rels/sheet4.xml.rels><?xml version="1.0" encoding="UTF-8" standalone="yes"?><Relationships xmlns="http://schemas.openxmlformats.org/package/2006/relationships"><Relationship Target="../drawings/drawing4.xml" Type="http://schemas.openxmlformats.org/officeDocument/2006/relationships/drawing" Id="rId1"/></Relationships>
</file>

<file path=xl/worksheets/_rels/sheet5.xml.rels><?xml version="1.0" encoding="UTF-8" standalone="yes"?><Relationships xmlns="http://schemas.openxmlformats.org/package/2006/relationships"><Relationship Target="../drawings/drawing5.xml" Type="http://schemas.openxmlformats.org/officeDocument/2006/relationships/drawing" Id="rId1"/></Relationships>
</file>

<file path=xl/worksheets/_rels/sheet6.xml.rels><?xml version="1.0" encoding="UTF-8" standalone="yes"?><Relationships xmlns="http://schemas.openxmlformats.org/package/2006/relationships"><Relationship Target="../drawings/drawing6.xml" Type="http://schemas.openxmlformats.org/officeDocument/2006/relationships/drawing" Id="rId1"/></Relationships>
</file>

<file path=xl/worksheets/_rels/sheet7.xml.rels><?xml version="1.0" encoding="UTF-8" standalone="yes"?><Relationships xmlns="http://schemas.openxmlformats.org/package/2006/relationships"><Relationship Target="../drawings/drawing7.xml" Type="http://schemas.openxmlformats.org/officeDocument/2006/relationships/drawing" Id="rId1"/></Relationships>
</file>

<file path=xl/worksheets/_rels/sheet8.xml.rels><?xml version="1.0" encoding="UTF-8" standalone="yes"?><Relationships xmlns="http://schemas.openxmlformats.org/package/2006/relationships"><Relationship Target="../drawings/drawing8.xml" Type="http://schemas.openxmlformats.org/officeDocument/2006/relationships/drawing" Id="rId1"/></Relationships>
</file>

<file path=xl/worksheets/_rels/sheet9.xml.rels><?xml version="1.0" encoding="UTF-8" standalone="yes"?><Relationships xmlns="http://schemas.openxmlformats.org/package/2006/relationships"><Relationship Target="../drawings/drawing9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3.57"/>
    <col min="2" customWidth="1" max="2" width="6.14"/>
    <col min="3" customWidth="1" max="3" width="2.14"/>
    <col min="4" customWidth="1" max="4" width="16.86"/>
    <col min="5" customWidth="1" max="5" width="1.71"/>
    <col min="6" customWidth="1" max="6" width="10.0"/>
    <col min="7" customWidth="1" max="7" width="4.43"/>
    <col min="8" customWidth="1" max="8" width="2.86"/>
    <col min="9" customWidth="1" max="9" width="16.86"/>
    <col min="10" customWidth="1" max="10" width="3.0"/>
    <col min="11" customWidth="1" max="11" width="10.0"/>
    <col min="12" customWidth="1" max="12" width="5.43"/>
    <col min="13" customWidth="1" max="13" width="3.14"/>
    <col min="14" customWidth="1" max="14" width="16.71"/>
    <col min="15" customWidth="1" max="15" width="2.29"/>
    <col min="16" customWidth="1" max="16" width="10.0"/>
    <col min="17" customWidth="1" max="17" width="5.0"/>
    <col min="18" customWidth="1" max="18" width="2.71"/>
    <col min="19" customWidth="1" max="19" width="17.86"/>
    <col min="20" customWidth="1" max="20" width="2.43"/>
    <col min="21" customWidth="1" max="21" width="10.0"/>
    <col min="22" customWidth="1" max="22" width="4.57"/>
    <col min="23" customWidth="1" max="23" width="3.71"/>
    <col min="24" customWidth="1" max="24" width="17.71"/>
    <col min="25" customWidth="1" max="25" width="2.57"/>
    <col min="26" customWidth="1" max="26" width="10.0"/>
    <col min="27" customWidth="1" max="27" width="7.14"/>
    <col min="28" customWidth="1" max="28" width="3.14"/>
  </cols>
  <sheetData>
    <row customHeight="1" r="1" ht="20.25">
      <c t="s" s="1" r="A1">
        <v>0</v>
      </c>
      <c s="1" r="B1"/>
      <c s="1" r="C1"/>
      <c s="1" r="D1"/>
      <c s="1" r="E1"/>
      <c s="1" r="F1"/>
      <c s="1" r="G1"/>
      <c s="1" r="H1"/>
      <c s="1" r="I1"/>
      <c s="1" r="J1"/>
      <c s="1" r="K1"/>
      <c s="1" r="L1"/>
      <c s="1" r="M1"/>
      <c s="1" r="N1"/>
      <c s="1" r="O1"/>
      <c s="1" r="P1"/>
      <c s="1" r="Q1"/>
      <c s="1" r="R1"/>
      <c s="1" r="S1"/>
      <c s="1" r="T1"/>
      <c s="1" r="U1"/>
      <c s="2" r="V1"/>
      <c s="3" r="W1"/>
      <c s="3" r="X1"/>
      <c s="3" r="Y1"/>
      <c s="3" r="AA1"/>
      <c s="3" r="AB1"/>
    </row>
    <row customHeight="1" r="2" ht="12.75">
      <c t="s" s="4" r="A2">
        <v>1</v>
      </c>
      <c s="3" r="B2"/>
      <c s="3" r="C2"/>
      <c s="3" r="D2"/>
      <c s="3" r="E2"/>
      <c s="5" r="F2">
        <v>41909.0</v>
      </c>
      <c t="s" s="6" r="H2">
        <v>2</v>
      </c>
      <c t="str" s="5" r="I2">
        <f>F2+1</f>
        <v>9/28/2014</v>
      </c>
      <c s="3" r="J2"/>
      <c s="3" r="L2"/>
      <c s="3" r="M2"/>
      <c s="3" r="N2"/>
      <c s="3" r="O2"/>
      <c s="3" r="Q2"/>
      <c s="3" r="R2"/>
      <c s="3" r="S2"/>
      <c s="3" r="T2"/>
      <c s="3" r="V2"/>
      <c s="3" r="W2"/>
      <c s="3" r="X2"/>
      <c s="3" r="Y2"/>
      <c s="3" r="AA2"/>
      <c s="3" r="AB2"/>
    </row>
    <row customHeight="1" r="3" ht="12.75">
      <c t="s" s="4" r="A3">
        <v>3</v>
      </c>
      <c s="4" r="B3"/>
      <c s="4" r="C3"/>
      <c s="4" r="D3"/>
      <c s="4" r="E3"/>
      <c t="s" s="4" r="F3">
        <v>4</v>
      </c>
      <c s="4" r="G3"/>
      <c s="4" r="H3"/>
      <c s="4" r="I3"/>
      <c s="4" r="J3"/>
      <c s="4" r="K3"/>
      <c t="s" s="4" r="L3">
        <v>5</v>
      </c>
      <c s="4" r="M3"/>
      <c s="4" r="N3"/>
      <c s="4" r="O3"/>
      <c s="4" r="P3"/>
      <c s="4" r="Q3"/>
      <c s="7" r="R3"/>
      <c s="7" r="S3"/>
      <c s="7" r="T3"/>
      <c s="7" r="U3"/>
      <c s="8" r="V3"/>
      <c s="3" r="W3"/>
      <c s="3" r="X3"/>
      <c s="3" r="Y3"/>
      <c s="3" r="AA3"/>
      <c s="3" r="AB3"/>
    </row>
    <row customHeight="1" r="4" ht="12.75">
      <c t="s" s="4" r="A4">
        <v>6</v>
      </c>
      <c s="7" r="B4"/>
      <c s="7" r="C4"/>
      <c s="7" r="D4"/>
      <c s="7" r="E4"/>
      <c s="7" r="F4"/>
      <c s="7" r="G4"/>
      <c s="7" r="H4"/>
      <c s="7" r="I4"/>
      <c s="7" r="J4"/>
      <c s="7" r="K4"/>
      <c s="7" r="L4"/>
      <c s="7" r="M4"/>
      <c s="7" r="N4"/>
      <c s="7" r="O4"/>
      <c s="7" r="P4"/>
      <c s="7" r="Q4"/>
      <c s="7" r="R4"/>
      <c s="7" r="S4"/>
      <c s="7" r="T4"/>
      <c s="7" r="U4"/>
      <c s="7" r="V4"/>
      <c s="3" r="W4"/>
      <c s="3" r="X4"/>
      <c s="3" r="Y4"/>
      <c s="3" r="AA4"/>
      <c s="3" r="AB4"/>
    </row>
    <row customHeight="1" r="5" ht="12.75">
      <c s="4" r="A5"/>
      <c s="4" r="B5"/>
      <c s="9" r="C5"/>
      <c t="s" s="10" r="D5">
        <v>7</v>
      </c>
      <c s="11" r="E5"/>
      <c s="12" r="F5"/>
      <c s="13" r="G5"/>
      <c s="9" r="H5"/>
      <c t="s" s="14" r="I5">
        <v>8</v>
      </c>
      <c s="15" r="J5"/>
      <c s="12" r="K5"/>
      <c s="13" r="L5"/>
      <c s="9" r="M5"/>
      <c t="s" s="14" r="N5">
        <v>9</v>
      </c>
      <c s="15" r="O5"/>
      <c s="12" r="P5"/>
      <c s="13" r="Q5"/>
      <c s="9" r="R5"/>
      <c t="s" s="14" r="S5">
        <v>10</v>
      </c>
      <c s="15" r="T5"/>
      <c s="12" r="U5"/>
      <c s="16" r="V5"/>
      <c s="7" r="W5"/>
      <c s="7" r="X5"/>
      <c s="7" r="Y5"/>
      <c s="7" r="Z5"/>
      <c s="7" r="AA5"/>
      <c s="3" r="AB5"/>
    </row>
    <row customHeight="1" r="6" ht="12.75">
      <c t="s" s="7" r="A6">
        <v>11</v>
      </c>
      <c s="7" r="B6"/>
      <c s="17" r="C6">
        <v>1.0</v>
      </c>
      <c t="s" s="18" r="D6">
        <v>12</v>
      </c>
      <c s="19" r="E6"/>
      <c t="s" s="7" r="F6">
        <v>13</v>
      </c>
      <c s="7" r="G6"/>
      <c s="17" r="H6">
        <v>7.0</v>
      </c>
      <c t="s" s="20" r="I6">
        <v>14</v>
      </c>
      <c s="21" r="J6"/>
      <c t="s" s="7" r="K6">
        <v>15</v>
      </c>
      <c s="7" r="L6"/>
      <c s="17" r="M6">
        <v>13.0</v>
      </c>
      <c t="s" s="20" r="N6">
        <v>16</v>
      </c>
      <c s="21" r="O6"/>
      <c t="s" s="20" r="P6">
        <v>17</v>
      </c>
      <c s="7" r="Q6"/>
      <c s="17" r="R6">
        <v>20.0</v>
      </c>
      <c t="s" s="20" r="S6">
        <v>18</v>
      </c>
      <c s="21" r="T6"/>
      <c t="s" s="20" r="U6">
        <v>19</v>
      </c>
      <c s="21" r="V6"/>
      <c s="7" r="W6"/>
      <c s="7" r="X6"/>
      <c s="7" r="Y6"/>
      <c s="7" r="Z6"/>
      <c s="7" r="AA6"/>
      <c s="3" r="AB6"/>
    </row>
    <row customHeight="1" r="7" ht="12.75">
      <c t="s" s="4" r="A7">
        <v>20</v>
      </c>
      <c s="4" r="B7"/>
      <c s="17" r="C7">
        <v>2.0</v>
      </c>
      <c t="s" s="20" r="D7">
        <v>21</v>
      </c>
      <c s="21" r="E7"/>
      <c t="s" s="7" r="F7">
        <v>22</v>
      </c>
      <c s="7" r="G7"/>
      <c s="17" r="H7">
        <v>8.0</v>
      </c>
      <c t="s" s="20" r="I7">
        <v>23</v>
      </c>
      <c s="21" r="J7"/>
      <c t="s" s="7" r="K7">
        <v>24</v>
      </c>
      <c s="7" r="L7"/>
      <c s="17" r="M7">
        <v>14.0</v>
      </c>
      <c t="s" s="20" r="N7">
        <v>25</v>
      </c>
      <c s="21" r="O7"/>
      <c t="s" s="20" r="P7">
        <v>26</v>
      </c>
      <c s="7" r="Q7"/>
      <c s="17" r="R7">
        <v>21.0</v>
      </c>
      <c t="s" s="20" r="S7">
        <v>27</v>
      </c>
      <c s="21" r="T7"/>
      <c t="s" s="20" r="U7">
        <v>28</v>
      </c>
      <c s="21" r="V7"/>
      <c s="7" r="W7"/>
      <c s="7" r="X7"/>
      <c s="7" r="Y7"/>
      <c s="7" r="Z7"/>
      <c s="7" r="AA7"/>
      <c s="3" r="AB7"/>
    </row>
    <row customHeight="1" r="8" ht="12.75">
      <c s="7" r="A8"/>
      <c s="7" r="B8"/>
      <c s="17" r="C8">
        <v>3.0</v>
      </c>
      <c t="s" s="20" r="D8">
        <v>29</v>
      </c>
      <c s="21" r="E8"/>
      <c t="s" s="7" r="F8">
        <v>30</v>
      </c>
      <c s="7" r="G8"/>
      <c s="17" r="H8">
        <v>9.0</v>
      </c>
      <c t="s" s="20" r="I8">
        <v>31</v>
      </c>
      <c s="21" r="J8"/>
      <c t="s" s="7" r="K8">
        <v>32</v>
      </c>
      <c s="7" r="L8"/>
      <c s="17" r="M8">
        <v>15.0</v>
      </c>
      <c t="s" s="20" r="N8">
        <v>33</v>
      </c>
      <c s="21" r="O8"/>
      <c t="s" s="20" r="P8">
        <v>34</v>
      </c>
      <c s="7" r="Q8"/>
      <c s="17" r="R8">
        <v>22.0</v>
      </c>
      <c t="s" s="20" r="S8">
        <v>35</v>
      </c>
      <c s="21" r="T8"/>
      <c t="s" s="20" r="U8">
        <v>36</v>
      </c>
      <c s="21" r="V8"/>
      <c s="7" r="W8"/>
      <c s="7" r="X8"/>
      <c s="7" r="Y8"/>
      <c s="7" r="Z8"/>
      <c s="7" r="AA8"/>
      <c s="3" r="AB8"/>
    </row>
    <row customHeight="1" r="9" ht="12.75">
      <c s="7" r="A9"/>
      <c s="7" r="B9"/>
      <c s="17" r="C9">
        <v>4.0</v>
      </c>
      <c t="s" s="20" r="D9">
        <v>37</v>
      </c>
      <c s="21" r="E9"/>
      <c t="s" s="7" r="F9">
        <v>38</v>
      </c>
      <c s="7" r="G9"/>
      <c s="17" r="H9">
        <v>10.0</v>
      </c>
      <c t="s" s="20" r="I9">
        <v>39</v>
      </c>
      <c s="21" r="J9"/>
      <c t="s" s="7" r="K9">
        <v>40</v>
      </c>
      <c s="7" r="L9"/>
      <c s="17" r="M9">
        <v>16.0</v>
      </c>
      <c t="s" s="20" r="N9">
        <v>41</v>
      </c>
      <c s="21" r="O9"/>
      <c t="s" s="20" r="P9">
        <v>42</v>
      </c>
      <c s="7" r="Q9"/>
      <c s="17" r="R9">
        <v>23.0</v>
      </c>
      <c t="s" s="20" r="S9">
        <v>43</v>
      </c>
      <c s="21" r="T9"/>
      <c t="s" s="20" r="U9">
        <v>44</v>
      </c>
      <c s="21" r="V9"/>
      <c s="7" r="W9"/>
      <c s="7" r="X9"/>
      <c s="7" r="Y9"/>
      <c s="7" r="Z9"/>
      <c s="7" r="AA9"/>
      <c s="3" r="AB9"/>
    </row>
    <row customHeight="1" r="10" ht="12.75">
      <c s="22" r="A10"/>
      <c s="23" r="B10">
        <v>0.017361111111111112</v>
      </c>
      <c s="17" r="C10">
        <v>5.0</v>
      </c>
      <c t="s" s="20" r="D10">
        <v>45</v>
      </c>
      <c s="21" r="E10"/>
      <c t="s" s="7" r="F10">
        <v>46</v>
      </c>
      <c s="7" r="G10"/>
      <c s="17" r="H10">
        <v>11.0</v>
      </c>
      <c t="s" s="20" r="I10">
        <v>47</v>
      </c>
      <c s="21" r="J10"/>
      <c t="s" s="7" r="K10">
        <v>48</v>
      </c>
      <c s="7" r="L10"/>
      <c s="17" r="M10">
        <v>17.0</v>
      </c>
      <c t="s" s="20" r="N10">
        <v>49</v>
      </c>
      <c s="21" r="O10"/>
      <c t="s" s="20" r="P10">
        <v>50</v>
      </c>
      <c s="7" r="Q10"/>
      <c s="17" r="R10">
        <v>24.0</v>
      </c>
      <c t="s" s="20" r="S10">
        <v>51</v>
      </c>
      <c s="21" r="T10"/>
      <c t="s" s="20" r="U10">
        <v>52</v>
      </c>
      <c s="21" r="V10"/>
      <c s="7" r="W10"/>
      <c s="7" r="X10"/>
      <c s="7" r="Y10"/>
      <c s="7" r="Z10"/>
      <c s="7" r="AA10"/>
      <c s="3" r="AB10"/>
    </row>
    <row customHeight="1" r="11" ht="12.75">
      <c s="7" r="A11"/>
      <c s="23" r="B11">
        <v>0.006944444444444444</v>
      </c>
      <c s="24" r="C11">
        <v>6.0</v>
      </c>
      <c t="s" s="25" r="D11">
        <v>53</v>
      </c>
      <c s="26" r="E11"/>
      <c t="s" s="27" r="F11">
        <v>54</v>
      </c>
      <c s="27" r="G11"/>
      <c s="24" r="H11">
        <v>12.0</v>
      </c>
      <c t="s" s="25" r="I11">
        <v>55</v>
      </c>
      <c s="26" r="J11"/>
      <c t="s" s="27" r="K11">
        <v>56</v>
      </c>
      <c s="27" r="L11"/>
      <c s="17" r="M11">
        <v>18.0</v>
      </c>
      <c t="s" s="28" r="N11">
        <v>57</v>
      </c>
      <c s="21" r="O11"/>
      <c t="s" s="28" r="P11">
        <v>58</v>
      </c>
      <c s="7" r="Q11"/>
      <c s="17" r="R11">
        <v>25.0</v>
      </c>
      <c t="s" s="20" r="S11">
        <v>59</v>
      </c>
      <c s="21" r="T11"/>
      <c t="s" s="20" r="U11">
        <v>60</v>
      </c>
      <c s="21" r="V11"/>
      <c s="7" r="W11"/>
      <c s="7" r="X11"/>
      <c s="7" r="Y11"/>
      <c s="7" r="Z11"/>
      <c s="7" r="AA11"/>
      <c s="3" r="AB11"/>
    </row>
    <row customHeight="1" r="12" ht="13.5">
      <c s="7" r="A12"/>
      <c s="23" r="B12">
        <v>0.013888888888888888</v>
      </c>
      <c s="7" r="C12"/>
      <c s="7" r="D12"/>
      <c s="7" r="E12"/>
      <c s="7" r="F12"/>
      <c s="7" r="G12"/>
      <c s="7" r="H12"/>
      <c s="7" r="I12"/>
      <c s="7" r="J12"/>
      <c s="7" r="K12"/>
      <c s="29" r="L12"/>
      <c s="30" r="M12">
        <v>19.0</v>
      </c>
      <c t="s" s="20" r="N12">
        <v>61</v>
      </c>
      <c s="31" r="O12"/>
      <c t="s" s="20" r="P12">
        <v>62</v>
      </c>
      <c s="31" r="Q12"/>
      <c s="7" r="R12">
        <v>26.0</v>
      </c>
      <c t="s" s="20" r="S12">
        <v>63</v>
      </c>
      <c s="31" r="T12"/>
      <c t="s" s="7" r="U12">
        <v>64</v>
      </c>
      <c s="31" r="V12"/>
      <c s="7" r="W12"/>
      <c s="7" r="X12"/>
      <c s="7" r="Y12"/>
      <c s="7" r="Z12"/>
      <c s="7" r="AA12"/>
      <c s="3" r="AB12"/>
    </row>
    <row customHeight="1" r="13" ht="13.5">
      <c t="s" s="32" r="A13">
        <v>65</v>
      </c>
      <c t="s" s="33" r="B13">
        <v>66</v>
      </c>
      <c s="34" r="C13"/>
      <c t="s" s="35" r="D13">
        <v>67</v>
      </c>
      <c s="36" r="E13"/>
      <c t="s" s="37" r="F13">
        <v>68</v>
      </c>
      <c t="s" s="38" r="G13">
        <v>69</v>
      </c>
      <c s="39" r="H13"/>
      <c t="s" s="35" r="I13">
        <v>70</v>
      </c>
      <c s="36" r="J13"/>
      <c t="s" s="37" r="K13">
        <v>71</v>
      </c>
      <c t="s" s="37" r="L13">
        <v>72</v>
      </c>
      <c s="40" r="M13"/>
      <c t="s" s="35" r="N13">
        <v>73</v>
      </c>
      <c s="36" r="O13"/>
      <c t="s" s="37" r="P13">
        <v>74</v>
      </c>
      <c t="s" s="38" r="Q13">
        <v>75</v>
      </c>
      <c s="39" r="R13"/>
      <c t="s" s="35" r="S13">
        <v>76</v>
      </c>
      <c s="36" r="T13"/>
      <c t="s" s="34" r="U13">
        <v>77</v>
      </c>
      <c t="s" s="39" r="V13">
        <v>78</v>
      </c>
      <c s="39" r="W13"/>
      <c t="s" s="35" r="X13">
        <v>79</v>
      </c>
      <c s="36" r="Y13"/>
      <c t="s" s="34" r="Z13">
        <v>80</v>
      </c>
      <c t="s" s="39" r="AA13">
        <v>81</v>
      </c>
      <c s="3" r="AB13"/>
    </row>
    <row customHeight="1" r="14" ht="12.75">
      <c s="41" r="A14">
        <v>1.0</v>
      </c>
      <c s="42" r="B14">
        <v>0.3958333333333333</v>
      </c>
      <c s="43" r="C14"/>
      <c t="str" s="44" r="D14">
        <f>D6</f>
        <v>VfL Kellinghusen</v>
      </c>
      <c t="s" s="45" r="E14">
        <v>82</v>
      </c>
      <c s="46" r="F14"/>
      <c s="47" r="G14"/>
      <c s="41" r="H14">
        <v>1.0</v>
      </c>
      <c t="str" s="44" r="I14">
        <f>I6</f>
        <v>VfL Pinneberg</v>
      </c>
      <c t="s" s="45" r="J14">
        <v>83</v>
      </c>
      <c s="46" r="K14"/>
      <c s="47" r="L14"/>
      <c s="48" r="M14">
        <v>1.0</v>
      </c>
      <c t="str" s="49" r="N14">
        <f>N6</f>
        <v>TSV Lola</v>
      </c>
      <c t="s" s="50" r="O14">
        <v>84</v>
      </c>
      <c s="46" r="P14"/>
      <c s="47" r="Q14"/>
      <c s="48" r="R14">
        <v>1.0</v>
      </c>
      <c t="str" s="49" r="S14">
        <f>N8</f>
        <v>TS Thiersheim</v>
      </c>
      <c t="s" s="50" r="T14">
        <v>85</v>
      </c>
      <c s="46" r="U14"/>
      <c s="47" r="V14"/>
      <c s="48" r="W14">
        <v>1.0</v>
      </c>
      <c t="str" s="44" r="X14">
        <f>N10</f>
        <v>TV Vaihingen/Enz</v>
      </c>
      <c t="s" s="45" r="Y14">
        <v>86</v>
      </c>
      <c s="46" r="Z14"/>
      <c s="47" r="AA14"/>
      <c s="3" r="AB14"/>
    </row>
    <row customHeight="1" r="15" ht="12.75">
      <c s="51" r="A15"/>
      <c s="52" r="B15">
        <v>0.4305555555555556</v>
      </c>
      <c s="53" r="C15"/>
      <c t="str" s="54" r="D15">
        <f>D9</f>
        <v>TSV Grafenau</v>
      </c>
      <c t="str" s="55" r="F15">
        <f>D11</f>
        <v>TSV Hagen</v>
      </c>
      <c s="56" r="G15"/>
      <c s="51" r="H15"/>
      <c t="str" s="54" r="I15">
        <f>I9</f>
        <v>TV Brettorf</v>
      </c>
      <c t="str" s="55" r="K15">
        <f>I11</f>
        <v>TV Dieburg</v>
      </c>
      <c s="56" r="L15"/>
      <c t="s" s="54" r="M15">
        <v>87</v>
      </c>
      <c t="str" s="54" r="N15">
        <f>N7</f>
        <v>TB Oppau</v>
      </c>
      <c s="57" r="O15"/>
      <c t="str" s="55" r="P15">
        <f>S12</f>
        <v>TSV Gärtringen</v>
      </c>
      <c s="56" r="Q15"/>
      <c t="s" s="54" r="R15">
        <v>88</v>
      </c>
      <c t="str" s="54" r="S15">
        <f>N9</f>
        <v>TV Langen</v>
      </c>
      <c s="57" r="T15"/>
      <c t="str" s="55" r="U15">
        <f>N12</f>
        <v>Leichlinger TV</v>
      </c>
      <c s="56" r="V15"/>
      <c t="s" s="54" r="W15">
        <v>89</v>
      </c>
      <c t="str" s="54" r="X15">
        <f>N11</f>
        <v>TSV Calw</v>
      </c>
      <c s="57" r="Y15"/>
      <c t="str" s="55" r="Z15">
        <f>N12</f>
        <v>Leichlinger TV</v>
      </c>
      <c s="56" r="AA15"/>
      <c s="3" r="AB15"/>
    </row>
    <row customHeight="1" r="16" ht="12.75">
      <c s="41" r="A16">
        <v>2.0</v>
      </c>
      <c t="s" s="58" r="B16">
        <v>90</v>
      </c>
      <c s="59" r="C16"/>
      <c t="str" s="49" r="D16">
        <f>D7</f>
        <v>TV Elsava Elsenfeld</v>
      </c>
      <c t="s" s="50" r="E16">
        <v>91</v>
      </c>
      <c s="46" r="F16"/>
      <c s="47" r="G16"/>
      <c s="41" r="H16">
        <v>2.0</v>
      </c>
      <c t="str" s="49" r="I16">
        <f>I7</f>
        <v>SV Kubschütz</v>
      </c>
      <c t="s" s="50" r="J16">
        <v>92</v>
      </c>
      <c s="46" r="K16"/>
      <c s="47" r="L16"/>
      <c s="48" r="M16">
        <v>2.0</v>
      </c>
      <c t="str" s="49" r="N16">
        <f>S6</f>
        <v>Großenasper SV</v>
      </c>
      <c t="s" s="50" r="O16">
        <v>93</v>
      </c>
      <c s="46" r="P16"/>
      <c s="47" r="Q16"/>
      <c s="48" r="R16">
        <v>2.0</v>
      </c>
      <c t="str" s="49" r="S16">
        <f>S8</f>
        <v>Berliner Turnerschaft</v>
      </c>
      <c t="s" s="50" r="T16">
        <v>94</v>
      </c>
      <c s="46" r="U16"/>
      <c s="47" r="V16"/>
      <c s="48" r="W16">
        <v>2.0</v>
      </c>
      <c t="str" s="49" r="X16">
        <f>S10</f>
        <v>SV Düdenbüttel</v>
      </c>
      <c t="s" s="50" r="Y16">
        <v>95</v>
      </c>
      <c s="46" r="Z16"/>
      <c s="47" r="AA16"/>
      <c s="3" r="AB16"/>
    </row>
    <row customHeight="1" r="17" ht="12.75">
      <c s="60" r="A17"/>
      <c s="61" r="B17">
        <v>0.4513888888888889</v>
      </c>
      <c s="62" r="C17"/>
      <c t="str" s="54" r="D17">
        <f>D10</f>
        <v>TV Wünschmichelbach</v>
      </c>
      <c t="str" s="55" r="F17">
        <f>D9</f>
        <v>TSV Grafenau</v>
      </c>
      <c s="63" r="G17"/>
      <c s="60" r="H17"/>
      <c t="str" s="54" r="I17">
        <f>I10</f>
        <v>NlV Vaihingen</v>
      </c>
      <c t="str" s="55" r="K17">
        <f>I9</f>
        <v>TV Brettorf</v>
      </c>
      <c s="63" r="L17"/>
      <c t="s" s="54" r="M17">
        <v>96</v>
      </c>
      <c t="str" s="54" r="N17">
        <f>S7</f>
        <v>TV Eibach</v>
      </c>
      <c s="57" r="O17"/>
      <c t="str" s="55" r="P17">
        <f>S12</f>
        <v>TSV Gärtringen</v>
      </c>
      <c s="63" r="Q17"/>
      <c t="s" s="54" r="R17">
        <v>97</v>
      </c>
      <c t="str" s="54" r="S17">
        <f>S9</f>
        <v>TV Waibsatdt</v>
      </c>
      <c s="57" r="T17"/>
      <c t="str" s="55" r="U17">
        <f>S12</f>
        <v>TSV Gärtringen</v>
      </c>
      <c s="63" r="V17"/>
      <c t="s" s="54" r="W17">
        <v>98</v>
      </c>
      <c t="str" s="54" r="X17">
        <f>S11</f>
        <v>TV Voerde</v>
      </c>
      <c s="57" r="Y17"/>
      <c t="str" s="55" r="Z17">
        <f>N11</f>
        <v>TSV Calw</v>
      </c>
      <c s="63" r="AA17"/>
      <c s="3" r="AB17"/>
    </row>
    <row customHeight="1" r="18" ht="12.75">
      <c s="41" r="A18">
        <v>3.0</v>
      </c>
      <c t="s" s="58" r="B18">
        <v>99</v>
      </c>
      <c s="59" r="C18"/>
      <c t="str" s="49" r="D18">
        <f>D8</f>
        <v>MTSV Selsingen</v>
      </c>
      <c t="s" s="50" r="E18">
        <v>100</v>
      </c>
      <c s="46" r="F18"/>
      <c s="47" r="G18"/>
      <c s="41" r="H18">
        <v>3.0</v>
      </c>
      <c t="str" s="49" r="I18">
        <f>I8</f>
        <v>TV Segnitz</v>
      </c>
      <c t="s" s="50" r="J18">
        <v>101</v>
      </c>
      <c s="46" r="K18"/>
      <c s="47" r="L18"/>
      <c s="48" r="M18">
        <v>3.0</v>
      </c>
      <c t="str" s="49" r="N18">
        <f>N6</f>
        <v>TSV Lola</v>
      </c>
      <c t="s" s="50" r="O18">
        <v>102</v>
      </c>
      <c s="46" r="P18"/>
      <c s="47" r="Q18"/>
      <c s="48" r="R18">
        <v>3.0</v>
      </c>
      <c t="str" s="49" r="S18">
        <f>N7</f>
        <v>TB Oppau</v>
      </c>
      <c t="s" s="50" r="T18">
        <v>103</v>
      </c>
      <c s="46" r="U18"/>
      <c s="47" r="V18"/>
      <c s="48" r="W18">
        <v>3.0</v>
      </c>
      <c t="str" s="49" r="X18">
        <f>N10</f>
        <v>TV Vaihingen/Enz</v>
      </c>
      <c t="s" s="50" r="Y18">
        <v>104</v>
      </c>
      <c s="46" r="Z18"/>
      <c s="47" r="AA18"/>
      <c s="3" r="AB18"/>
    </row>
    <row customHeight="1" r="19" ht="12.75">
      <c s="60" r="A19"/>
      <c s="61" r="B19">
        <v>0.4722222222222222</v>
      </c>
      <c s="64" r="C19"/>
      <c t="str" s="54" r="D19">
        <f>D11</f>
        <v>TSV Hagen</v>
      </c>
      <c t="str" s="55" r="F19">
        <f>D7</f>
        <v>TV Elsava Elsenfeld</v>
      </c>
      <c s="63" r="G19"/>
      <c s="60" r="H19"/>
      <c t="str" s="54" r="I19">
        <f>I11</f>
        <v>TV Dieburg</v>
      </c>
      <c t="str" s="55" r="K19">
        <f>I7</f>
        <v>SV Kubschütz</v>
      </c>
      <c s="63" r="L19"/>
      <c t="s" s="54" r="M19">
        <v>105</v>
      </c>
      <c t="str" s="54" r="N19">
        <f>N8</f>
        <v>TS Thiersheim</v>
      </c>
      <c s="57" r="O19"/>
      <c t="str" s="55" r="P19">
        <f>N11</f>
        <v>TSV Calw</v>
      </c>
      <c s="63" r="Q19"/>
      <c t="s" s="54" r="R19">
        <v>106</v>
      </c>
      <c t="str" s="54" r="S19">
        <f>N9</f>
        <v>TV Langen</v>
      </c>
      <c s="57" r="T19"/>
      <c t="str" s="55" r="U19">
        <f>N11</f>
        <v>TSV Calw</v>
      </c>
      <c s="63" r="V19"/>
      <c t="s" s="54" r="W19">
        <v>107</v>
      </c>
      <c t="str" s="54" r="X19">
        <f>N12</f>
        <v>Leichlinger TV</v>
      </c>
      <c s="57" r="Y19"/>
      <c t="str" s="55" r="Z19">
        <f>S11</f>
        <v>TV Voerde</v>
      </c>
      <c s="63" r="AA19"/>
      <c s="3" r="AB19"/>
    </row>
    <row customHeight="1" r="20" ht="12.75">
      <c s="41" r="A20">
        <v>4.0</v>
      </c>
      <c t="s" s="58" r="B20">
        <v>108</v>
      </c>
      <c s="59" r="C20"/>
      <c t="str" s="49" r="D20">
        <f>D6</f>
        <v>VfL Kellinghusen</v>
      </c>
      <c t="s" s="50" r="E20">
        <v>109</v>
      </c>
      <c s="46" r="F20"/>
      <c s="47" r="G20"/>
      <c s="41" r="H20">
        <v>4.0</v>
      </c>
      <c t="str" s="49" r="I20">
        <f>I6</f>
        <v>VfL Pinneberg</v>
      </c>
      <c t="s" s="50" r="J20">
        <v>110</v>
      </c>
      <c s="46" r="K20"/>
      <c s="47" r="L20"/>
      <c s="48" r="M20">
        <v>4.0</v>
      </c>
      <c t="str" s="49" r="N20">
        <f>S6</f>
        <v>Großenasper SV</v>
      </c>
      <c t="s" s="50" r="O20">
        <v>111</v>
      </c>
      <c s="46" r="P20"/>
      <c s="47" r="Q20"/>
      <c s="48" r="R20">
        <v>4.0</v>
      </c>
      <c t="str" s="49" r="S20">
        <f>S7</f>
        <v>TV Eibach</v>
      </c>
      <c t="s" s="50" r="T20">
        <v>112</v>
      </c>
      <c s="46" r="U20"/>
      <c s="47" r="V20"/>
      <c s="48" r="W20">
        <v>4.0</v>
      </c>
      <c t="str" s="49" r="X20">
        <f>S10</f>
        <v>SV Düdenbüttel</v>
      </c>
      <c t="s" s="50" r="Y20">
        <v>113</v>
      </c>
      <c s="46" r="Z20"/>
      <c s="47" r="AA20"/>
      <c s="3" r="AB20"/>
    </row>
    <row customHeight="1" r="21" ht="12.75">
      <c s="60" r="A21"/>
      <c s="61" r="B21">
        <v>0.4930555555555556</v>
      </c>
      <c s="64" r="C21"/>
      <c t="str" s="54" r="D21">
        <f>D10</f>
        <v>TV Wünschmichelbach</v>
      </c>
      <c t="str" s="55" r="F21">
        <f>D8</f>
        <v>MTSV Selsingen</v>
      </c>
      <c s="63" r="G21"/>
      <c s="60" r="H21"/>
      <c t="str" s="54" r="I21">
        <f>I10</f>
        <v>NlV Vaihingen</v>
      </c>
      <c t="str" s="55" r="K21">
        <f>I8</f>
        <v>TV Segnitz</v>
      </c>
      <c s="63" r="L21"/>
      <c t="s" s="54" r="M21">
        <v>114</v>
      </c>
      <c t="str" s="54" r="N21">
        <f>S8</f>
        <v>Berliner Turnerschaft</v>
      </c>
      <c s="57" r="O21"/>
      <c t="str" s="55" r="P21">
        <f>S11</f>
        <v>TV Voerde</v>
      </c>
      <c s="63" r="Q21"/>
      <c t="s" s="54" r="R21">
        <v>115</v>
      </c>
      <c t="str" s="54" r="S21">
        <f>S9</f>
        <v>TV Waibsatdt</v>
      </c>
      <c s="57" r="T21"/>
      <c t="str" s="55" r="U21">
        <f>S11</f>
        <v>TV Voerde</v>
      </c>
      <c s="63" r="V21"/>
      <c t="s" s="54" r="W21">
        <v>116</v>
      </c>
      <c t="str" s="54" r="X21">
        <f>S12</f>
        <v>TSV Gärtringen</v>
      </c>
      <c s="57" r="Y21"/>
      <c t="str" s="55" r="Z21">
        <f>N10</f>
        <v>TV Vaihingen/Enz</v>
      </c>
      <c s="63" r="AA21"/>
      <c s="3" r="AB21"/>
    </row>
    <row customHeight="1" r="22" ht="12.75">
      <c s="41" r="A22">
        <v>5.0</v>
      </c>
      <c t="s" s="58" r="B22">
        <v>117</v>
      </c>
      <c s="59" r="C22"/>
      <c t="str" s="49" r="D22">
        <f>D7</f>
        <v>TV Elsava Elsenfeld</v>
      </c>
      <c t="s" s="50" r="E22">
        <v>118</v>
      </c>
      <c s="46" r="F22"/>
      <c s="47" r="G22"/>
      <c s="41" r="H22">
        <v>5.0</v>
      </c>
      <c t="str" s="49" r="I22">
        <f>I7</f>
        <v>SV Kubschütz</v>
      </c>
      <c t="s" s="50" r="J22">
        <v>119</v>
      </c>
      <c s="46" r="K22"/>
      <c s="47" r="L22"/>
      <c s="48" r="M22">
        <v>5.0</v>
      </c>
      <c t="str" s="49" r="N22">
        <f>N6</f>
        <v>TSV Lola</v>
      </c>
      <c t="s" s="50" r="O22">
        <v>120</v>
      </c>
      <c s="46" r="P22"/>
      <c s="47" r="Q22"/>
      <c s="48" r="R22">
        <v>5.0</v>
      </c>
      <c t="str" s="49" r="S22">
        <f>N7</f>
        <v>TB Oppau</v>
      </c>
      <c t="s" s="50" r="T22">
        <v>121</v>
      </c>
      <c s="46" r="U22"/>
      <c s="47" r="V22"/>
      <c s="48" r="W22">
        <v>5.0</v>
      </c>
      <c t="str" s="49" r="X22">
        <f>N11</f>
        <v>TSV Calw</v>
      </c>
      <c t="s" s="50" r="Y22">
        <v>122</v>
      </c>
      <c s="46" r="Z22"/>
      <c s="47" r="AA22"/>
      <c s="3" r="AB22"/>
    </row>
    <row customHeight="1" r="23" ht="12.75">
      <c s="60" r="A23"/>
      <c s="61" r="B23">
        <v>0.5138888888888888</v>
      </c>
      <c s="64" r="C23"/>
      <c t="str" s="54" r="D23">
        <f>D11</f>
        <v>TSV Hagen</v>
      </c>
      <c t="str" s="55" r="F23">
        <f>D6</f>
        <v>VfL Kellinghusen</v>
      </c>
      <c s="63" r="G23"/>
      <c s="60" r="H23"/>
      <c t="str" s="54" r="I23">
        <f>I11</f>
        <v>TV Dieburg</v>
      </c>
      <c t="str" s="55" r="K23">
        <f>I6</f>
        <v>VfL Pinneberg</v>
      </c>
      <c s="63" r="L23"/>
      <c t="s" s="54" r="M23">
        <v>123</v>
      </c>
      <c t="str" s="54" r="N23">
        <f>N9</f>
        <v>TV Langen</v>
      </c>
      <c s="57" r="O23"/>
      <c t="str" s="55" r="P23">
        <f>N10</f>
        <v>TV Vaihingen/Enz</v>
      </c>
      <c s="63" r="Q23"/>
      <c t="s" s="54" r="R23">
        <v>124</v>
      </c>
      <c t="str" s="54" r="S23">
        <f>N8</f>
        <v>TS Thiersheim</v>
      </c>
      <c s="57" r="T23"/>
      <c t="str" s="55" r="U23">
        <f>N10</f>
        <v>TV Vaihingen/Enz</v>
      </c>
      <c s="63" r="V23"/>
      <c t="s" s="54" r="W23">
        <v>125</v>
      </c>
      <c t="str" s="54" r="X23">
        <f>N12</f>
        <v>Leichlinger TV</v>
      </c>
      <c s="57" r="Y23"/>
      <c t="str" s="55" r="Z23">
        <f>S10</f>
        <v>SV Düdenbüttel</v>
      </c>
      <c s="63" r="AA23"/>
      <c s="3" r="AB23"/>
    </row>
    <row customHeight="1" r="24" ht="12.75">
      <c s="41" r="A24">
        <v>6.0</v>
      </c>
      <c t="s" s="58" r="B24">
        <v>126</v>
      </c>
      <c s="59" r="C24"/>
      <c t="str" s="49" r="D24">
        <f>D8</f>
        <v>MTSV Selsingen</v>
      </c>
      <c t="s" s="50" r="E24">
        <v>127</v>
      </c>
      <c s="46" r="F24"/>
      <c s="47" r="G24"/>
      <c s="41" r="H24">
        <v>6.0</v>
      </c>
      <c t="str" s="49" r="I24">
        <f>I8</f>
        <v>TV Segnitz</v>
      </c>
      <c t="s" s="50" r="J24">
        <v>128</v>
      </c>
      <c s="46" r="K24"/>
      <c s="47" r="L24"/>
      <c s="48" r="M24">
        <v>6.0</v>
      </c>
      <c t="str" s="49" r="N24">
        <f>S6</f>
        <v>Großenasper SV</v>
      </c>
      <c t="s" s="50" r="O24">
        <v>129</v>
      </c>
      <c s="46" r="P24"/>
      <c s="47" r="Q24"/>
      <c s="48" r="R24">
        <v>6.0</v>
      </c>
      <c t="str" s="49" r="S24">
        <f>S7</f>
        <v>TV Eibach</v>
      </c>
      <c t="s" s="50" r="T24">
        <v>130</v>
      </c>
      <c s="46" r="U24"/>
      <c s="47" r="V24"/>
      <c s="48" r="W24">
        <v>6.0</v>
      </c>
      <c t="str" s="49" r="X24">
        <f>S11</f>
        <v>TV Voerde</v>
      </c>
      <c t="s" s="50" r="Y24">
        <v>131</v>
      </c>
      <c s="46" r="Z24"/>
      <c s="47" r="AA24"/>
      <c s="3" r="AB24"/>
    </row>
    <row customHeight="1" r="25" ht="12.75">
      <c s="60" r="A25"/>
      <c s="61" r="B25">
        <v>0.5451388888888888</v>
      </c>
      <c s="64" r="C25"/>
      <c t="str" s="54" r="D25">
        <f>D9</f>
        <v>TSV Grafenau</v>
      </c>
      <c t="str" s="55" r="F25">
        <f>D10</f>
        <v>TV Wünschmichelbach</v>
      </c>
      <c s="63" r="G25"/>
      <c s="60" r="H25"/>
      <c t="str" s="54" r="I25">
        <f>I9</f>
        <v>TV Brettorf</v>
      </c>
      <c t="str" s="55" r="K25">
        <f>I10</f>
        <v>NlV Vaihingen</v>
      </c>
      <c s="63" r="L25"/>
      <c t="s" s="54" r="M25">
        <v>132</v>
      </c>
      <c t="str" s="54" r="N25">
        <f>S9</f>
        <v>TV Waibsatdt</v>
      </c>
      <c s="57" r="O25"/>
      <c t="str" s="55" r="P25">
        <f>N9</f>
        <v>TV Langen</v>
      </c>
      <c s="63" r="Q25"/>
      <c t="s" s="54" r="R25">
        <v>133</v>
      </c>
      <c t="str" s="54" r="S25">
        <f>S8</f>
        <v>Berliner Turnerschaft</v>
      </c>
      <c s="57" r="T25"/>
      <c t="str" s="55" r="U25">
        <f>S10</f>
        <v>SV Düdenbüttel</v>
      </c>
      <c s="63" r="V25"/>
      <c t="s" s="54" r="W25">
        <v>134</v>
      </c>
      <c t="str" s="54" r="X25">
        <f>S12</f>
        <v>TSV Gärtringen</v>
      </c>
      <c s="57" r="Y25"/>
      <c t="str" s="55" r="Z25">
        <f>S10</f>
        <v>SV Düdenbüttel</v>
      </c>
      <c s="63" r="AA25"/>
      <c s="3" r="AB25"/>
    </row>
    <row customHeight="1" r="26" ht="12.75">
      <c s="41" r="A26">
        <v>7.0</v>
      </c>
      <c t="s" s="58" r="B26">
        <v>135</v>
      </c>
      <c s="59" r="C26"/>
      <c t="str" s="49" r="D26">
        <f>D6</f>
        <v>VfL Kellinghusen</v>
      </c>
      <c t="s" s="50" r="E26">
        <v>136</v>
      </c>
      <c s="65" r="F26"/>
      <c s="47" r="G26"/>
      <c s="41" r="H26">
        <v>7.0</v>
      </c>
      <c t="str" s="49" r="I26">
        <f>I6</f>
        <v>VfL Pinneberg</v>
      </c>
      <c t="s" s="50" r="J26">
        <v>137</v>
      </c>
      <c s="65" r="K26"/>
      <c s="47" r="L26"/>
      <c s="48" r="M26">
        <v>7.0</v>
      </c>
      <c t="str" s="49" r="N26">
        <f>N6</f>
        <v>TSV Lola</v>
      </c>
      <c t="s" s="50" r="O26">
        <v>138</v>
      </c>
      <c s="65" r="P26"/>
      <c s="47" r="Q26"/>
      <c s="48" r="R26">
        <v>7.0</v>
      </c>
      <c t="str" s="49" r="S26">
        <f>N8</f>
        <v>TS Thiersheim</v>
      </c>
      <c t="s" s="50" r="T26">
        <v>139</v>
      </c>
      <c s="65" r="U26"/>
      <c s="47" r="V26"/>
      <c s="48" r="W26">
        <v>7.0</v>
      </c>
      <c t="str" s="49" r="X26">
        <f>N7</f>
        <v>TB Oppau</v>
      </c>
      <c t="s" s="50" r="Y26">
        <v>140</v>
      </c>
      <c s="65" r="Z26"/>
      <c s="47" r="AA26"/>
      <c s="3" r="AB26"/>
    </row>
    <row customHeight="1" r="27" ht="12.75">
      <c s="60" r="A27"/>
      <c s="61" r="B27">
        <v>0.5659722222222221</v>
      </c>
      <c s="64" r="C27"/>
      <c t="str" s="54" r="D27">
        <f>D11</f>
        <v>TSV Hagen</v>
      </c>
      <c t="str" s="55" r="F27">
        <f>D8</f>
        <v>MTSV Selsingen</v>
      </c>
      <c s="63" r="G27"/>
      <c s="60" r="H27"/>
      <c t="str" s="54" r="I27">
        <f>I11</f>
        <v>TV Dieburg</v>
      </c>
      <c t="str" s="55" r="K27">
        <f>I8</f>
        <v>TV Segnitz</v>
      </c>
      <c s="63" r="L27"/>
      <c t="s" s="54" r="M27">
        <v>141</v>
      </c>
      <c t="str" s="54" r="N27">
        <f>N10</f>
        <v>TV Vaihingen/Enz</v>
      </c>
      <c s="57" r="O27"/>
      <c t="str" s="55" r="P27">
        <f>S9</f>
        <v>TV Waibsatdt</v>
      </c>
      <c s="63" r="Q27"/>
      <c t="s" s="54" r="R27">
        <v>142</v>
      </c>
      <c t="str" s="54" r="S27">
        <f>N11</f>
        <v>TSV Calw</v>
      </c>
      <c s="57" r="T27"/>
      <c t="str" s="55" r="U27">
        <f>N9</f>
        <v>TV Langen</v>
      </c>
      <c s="63" r="V27"/>
      <c t="s" s="54" r="W27">
        <v>143</v>
      </c>
      <c t="str" s="54" r="X27">
        <f>N12</f>
        <v>Leichlinger TV</v>
      </c>
      <c s="57" r="Y27"/>
      <c t="str" s="55" r="Z27">
        <f>N9</f>
        <v>TV Langen</v>
      </c>
      <c s="63" r="AA27"/>
      <c s="3" r="AB27"/>
    </row>
    <row customHeight="1" r="28" ht="12.75">
      <c s="41" r="A28">
        <v>8.0</v>
      </c>
      <c t="s" s="58" r="B28">
        <v>144</v>
      </c>
      <c s="59" r="C28"/>
      <c t="str" s="49" r="D28">
        <f>D7</f>
        <v>TV Elsava Elsenfeld</v>
      </c>
      <c t="s" s="50" r="E28">
        <v>145</v>
      </c>
      <c s="65" r="F28"/>
      <c s="47" r="G28"/>
      <c s="41" r="H28">
        <v>8.0</v>
      </c>
      <c t="str" s="49" r="I28">
        <f>I7</f>
        <v>SV Kubschütz</v>
      </c>
      <c t="s" s="50" r="J28">
        <v>146</v>
      </c>
      <c s="65" r="K28"/>
      <c s="47" r="L28"/>
      <c s="48" r="M28">
        <v>8.0</v>
      </c>
      <c t="str" s="49" r="N28">
        <f>S6</f>
        <v>Großenasper SV</v>
      </c>
      <c t="s" s="50" r="O28">
        <v>147</v>
      </c>
      <c s="65" r="P28"/>
      <c s="47" r="Q28"/>
      <c s="48" r="R28">
        <v>8.0</v>
      </c>
      <c t="str" s="49" r="S28">
        <f>S8</f>
        <v>Berliner Turnerschaft</v>
      </c>
      <c t="s" s="50" r="T28">
        <v>148</v>
      </c>
      <c s="65" r="U28"/>
      <c s="47" r="V28"/>
      <c s="48" r="W28">
        <v>8.0</v>
      </c>
      <c t="str" s="49" r="X28">
        <f>S7</f>
        <v>TV Eibach</v>
      </c>
      <c t="s" s="50" r="Y28">
        <v>149</v>
      </c>
      <c s="65" r="Z28"/>
      <c s="47" r="AA28"/>
      <c s="3" r="AB28"/>
    </row>
    <row customHeight="1" r="29" ht="12.75">
      <c s="60" r="A29"/>
      <c s="61" r="B29">
        <v>0.5868055555555554</v>
      </c>
      <c s="64" r="C29"/>
      <c t="str" s="54" r="D29">
        <f>D9</f>
        <v>TSV Grafenau</v>
      </c>
      <c t="str" s="55" r="F29">
        <f>D11</f>
        <v>TSV Hagen</v>
      </c>
      <c s="63" r="G29"/>
      <c s="60" r="H29"/>
      <c t="str" s="54" r="I29">
        <f>I9</f>
        <v>TV Brettorf</v>
      </c>
      <c t="str" s="55" r="K29">
        <f>I11</f>
        <v>TV Dieburg</v>
      </c>
      <c s="63" r="L29"/>
      <c t="s" s="54" r="M29">
        <v>150</v>
      </c>
      <c t="str" s="54" r="N29">
        <f>S10</f>
        <v>SV Düdenbüttel</v>
      </c>
      <c s="57" r="O29"/>
      <c t="str" s="55" r="P29">
        <f>S9</f>
        <v>TV Waibsatdt</v>
      </c>
      <c s="63" r="Q29"/>
      <c t="s" s="54" r="R29">
        <v>151</v>
      </c>
      <c t="str" s="54" r="S29">
        <f>S11</f>
        <v>TV Voerde</v>
      </c>
      <c s="57" r="T29"/>
      <c t="str" s="55" r="U29">
        <f>S9</f>
        <v>TV Waibsatdt</v>
      </c>
      <c s="63" r="V29"/>
      <c t="s" s="54" r="W29">
        <v>152</v>
      </c>
      <c t="str" s="54" r="X29">
        <f>S12</f>
        <v>TSV Gärtringen</v>
      </c>
      <c s="57" r="Y29"/>
      <c t="str" s="55" r="Z29">
        <f>N7</f>
        <v>TB Oppau</v>
      </c>
      <c s="63" r="AA29"/>
      <c s="3" r="AB29"/>
    </row>
    <row customHeight="1" r="30" ht="12.75">
      <c s="41" r="A30">
        <v>9.0</v>
      </c>
      <c t="s" s="58" r="B30">
        <v>153</v>
      </c>
      <c s="59" r="C30"/>
      <c t="str" s="49" r="D30">
        <f>D8</f>
        <v>MTSV Selsingen</v>
      </c>
      <c t="s" s="50" r="E30">
        <v>154</v>
      </c>
      <c s="65" r="F30"/>
      <c s="47" r="G30"/>
      <c s="41" r="H30">
        <v>9.0</v>
      </c>
      <c t="str" s="49" r="I30">
        <f>I8</f>
        <v>TV Segnitz</v>
      </c>
      <c t="s" s="50" r="J30">
        <v>155</v>
      </c>
      <c s="65" r="K30"/>
      <c s="47" r="L30"/>
      <c s="48" r="M30">
        <v>9.0</v>
      </c>
      <c t="str" s="49" r="N30">
        <f>N6</f>
        <v>TSV Lola</v>
      </c>
      <c t="s" s="50" r="O30">
        <v>156</v>
      </c>
      <c s="65" r="P30"/>
      <c s="47" r="Q30"/>
      <c s="48" r="R30">
        <v>9.0</v>
      </c>
      <c t="str" s="49" r="S30">
        <f>N7</f>
        <v>TB Oppau</v>
      </c>
      <c t="s" s="50" r="T30">
        <v>157</v>
      </c>
      <c s="65" r="U30"/>
      <c s="47" r="V30"/>
      <c s="48" r="W30">
        <v>9.0</v>
      </c>
      <c t="str" s="49" r="X30">
        <f>N9</f>
        <v>TV Langen</v>
      </c>
      <c t="s" s="50" r="Y30">
        <v>158</v>
      </c>
      <c s="65" r="Z30"/>
      <c s="47" r="AA30"/>
      <c s="3" r="AB30"/>
    </row>
    <row customHeight="1" r="31" ht="12.75">
      <c s="60" r="A31"/>
      <c s="61" r="B31">
        <v>0.6076388888888886</v>
      </c>
      <c s="64" r="C31"/>
      <c t="str" s="54" r="D31">
        <f>D10</f>
        <v>TV Wünschmichelbach</v>
      </c>
      <c t="str" s="55" r="F31">
        <f>D9</f>
        <v>TSV Grafenau</v>
      </c>
      <c s="63" r="G31"/>
      <c s="60" r="H31"/>
      <c t="str" s="54" r="I31">
        <f>I10</f>
        <v>NlV Vaihingen</v>
      </c>
      <c t="str" s="55" r="K31">
        <f>I9</f>
        <v>TV Brettorf</v>
      </c>
      <c s="63" r="L31"/>
      <c t="s" s="54" r="M31">
        <v>159</v>
      </c>
      <c t="str" s="54" r="N31">
        <f>N11</f>
        <v>TSV Calw</v>
      </c>
      <c s="57" r="O31"/>
      <c t="str" s="55" r="P31">
        <f>N8</f>
        <v>TS Thiersheim</v>
      </c>
      <c s="63" r="Q31"/>
      <c t="s" s="54" r="R31">
        <v>160</v>
      </c>
      <c t="str" s="54" r="S31">
        <f>N10</f>
        <v>TV Vaihingen/Enz</v>
      </c>
      <c s="57" r="T31"/>
      <c t="str" s="55" r="U31">
        <f>S8</f>
        <v>Berliner Turnerschaft</v>
      </c>
      <c s="63" r="V31"/>
      <c t="s" s="54" r="W31">
        <v>161</v>
      </c>
      <c t="str" s="54" r="X31">
        <f>N12</f>
        <v>Leichlinger TV</v>
      </c>
      <c s="57" r="Y31"/>
      <c t="str" s="55" r="Z31">
        <f>N8</f>
        <v>TS Thiersheim</v>
      </c>
      <c s="63" r="AA31"/>
      <c s="3" r="AB31"/>
    </row>
    <row customHeight="1" r="32" ht="12.75">
      <c s="41" r="A32">
        <v>10.0</v>
      </c>
      <c t="s" s="58" r="B32">
        <v>162</v>
      </c>
      <c s="59" r="C32"/>
      <c t="str" s="49" r="D32">
        <f>D6</f>
        <v>VfL Kellinghusen</v>
      </c>
      <c t="s" s="50" r="E32">
        <v>163</v>
      </c>
      <c s="65" r="F32"/>
      <c s="47" r="G32"/>
      <c s="41" r="H32">
        <v>10.0</v>
      </c>
      <c t="str" s="49" r="I32">
        <f>I6</f>
        <v>VfL Pinneberg</v>
      </c>
      <c t="s" s="50" r="J32">
        <v>164</v>
      </c>
      <c s="65" r="K32"/>
      <c s="47" r="L32"/>
      <c s="48" r="M32">
        <v>10.0</v>
      </c>
      <c t="str" s="49" r="N32">
        <f>S6</f>
        <v>Großenasper SV</v>
      </c>
      <c t="s" s="50" r="O32">
        <v>165</v>
      </c>
      <c s="65" r="P32"/>
      <c s="47" r="Q32"/>
      <c s="48" r="R32">
        <v>10.0</v>
      </c>
      <c t="str" s="49" r="S32">
        <f>S7</f>
        <v>TV Eibach</v>
      </c>
      <c t="s" s="50" r="T32">
        <v>166</v>
      </c>
      <c s="65" r="U32"/>
      <c s="47" r="V32"/>
      <c s="48" r="W32">
        <v>10.0</v>
      </c>
      <c t="str" s="49" r="X32">
        <f>S9</f>
        <v>TV Waibsatdt</v>
      </c>
      <c t="s" s="50" r="Y32">
        <v>167</v>
      </c>
      <c s="65" r="Z32"/>
      <c s="47" r="AA32"/>
      <c s="3" r="AB32"/>
    </row>
    <row customHeight="1" r="33" ht="12.75">
      <c s="60" r="A33"/>
      <c s="61" r="B33">
        <v>0.6284722222222219</v>
      </c>
      <c s="64" r="C33"/>
      <c t="str" s="54" r="D33">
        <f>D7</f>
        <v>TV Elsava Elsenfeld</v>
      </c>
      <c t="str" s="55" r="F33">
        <f>D8</f>
        <v>MTSV Selsingen</v>
      </c>
      <c s="63" r="G33"/>
      <c s="60" r="H33"/>
      <c t="str" s="54" r="I33">
        <f>I7</f>
        <v>SV Kubschütz</v>
      </c>
      <c t="str" s="55" r="K33">
        <f>I8</f>
        <v>TV Segnitz</v>
      </c>
      <c s="63" r="L33"/>
      <c t="s" s="54" r="M33">
        <v>168</v>
      </c>
      <c t="str" s="54" r="N33">
        <f>S11</f>
        <v>TV Voerde</v>
      </c>
      <c s="57" r="O33"/>
      <c t="str" s="55" r="P33">
        <f>S8</f>
        <v>Berliner Turnerschaft</v>
      </c>
      <c s="63" r="Q33"/>
      <c t="s" s="54" r="R33">
        <v>169</v>
      </c>
      <c t="str" s="54" r="S33">
        <f>S10</f>
        <v>SV Düdenbüttel</v>
      </c>
      <c s="57" r="T33"/>
      <c t="str" s="55" r="U33">
        <f>N7</f>
        <v>TB Oppau</v>
      </c>
      <c s="63" r="V33"/>
      <c t="s" s="54" r="W33">
        <v>170</v>
      </c>
      <c t="str" s="54" r="X33">
        <f>S12</f>
        <v>TSV Gärtringen</v>
      </c>
      <c s="57" r="Y33"/>
      <c t="str" s="55" r="Z33">
        <f>S8</f>
        <v>Berliner Turnerschaft</v>
      </c>
      <c s="63" r="AA33"/>
      <c s="3" r="AB33"/>
    </row>
    <row customHeight="1" r="34" ht="12.75">
      <c s="41" r="A34">
        <v>11.0</v>
      </c>
      <c t="s" s="58" r="B34">
        <v>171</v>
      </c>
      <c s="59" r="C34"/>
      <c t="str" s="49" r="D34">
        <f>D9</f>
        <v>TSV Grafenau</v>
      </c>
      <c t="s" s="50" r="E34">
        <v>172</v>
      </c>
      <c s="65" r="F34"/>
      <c s="47" r="G34"/>
      <c s="41" r="H34">
        <v>11.0</v>
      </c>
      <c t="str" s="49" r="I34">
        <f>I9</f>
        <v>TV Brettorf</v>
      </c>
      <c t="s" s="50" r="J34">
        <v>173</v>
      </c>
      <c s="65" r="K34"/>
      <c s="47" r="L34"/>
      <c s="48" r="M34">
        <v>11.0</v>
      </c>
      <c t="str" s="49" r="N34">
        <f>N6</f>
        <v>TSV Lola</v>
      </c>
      <c t="s" s="50" r="O34">
        <v>174</v>
      </c>
      <c s="65" r="P34"/>
      <c s="47" r="Q34"/>
      <c s="48" r="R34">
        <v>11.0</v>
      </c>
      <c t="str" s="49" r="S34">
        <f>N8</f>
        <v>TS Thiersheim</v>
      </c>
      <c t="s" s="50" r="T34">
        <v>175</v>
      </c>
      <c s="65" r="U34"/>
      <c s="47" r="V34"/>
      <c s="48" r="W34">
        <v>11.0</v>
      </c>
      <c t="str" s="49" r="X34">
        <f>N9</f>
        <v>TV Langen</v>
      </c>
      <c t="s" s="50" r="Y34">
        <v>176</v>
      </c>
      <c s="65" r="Z34"/>
      <c s="47" r="AA34"/>
      <c s="3" r="AB34"/>
    </row>
    <row customHeight="1" r="35" ht="12.75">
      <c s="60" r="A35"/>
      <c s="61" r="B35">
        <v>0.6597222222222219</v>
      </c>
      <c s="64" r="C35"/>
      <c t="str" s="54" r="D35">
        <f>D11</f>
        <v>TSV Hagen</v>
      </c>
      <c t="str" s="55" r="F35">
        <f>D10</f>
        <v>TV Wünschmichelbach</v>
      </c>
      <c s="63" r="G35"/>
      <c s="60" r="H35"/>
      <c t="str" s="54" r="I35">
        <f>I11</f>
        <v>TV Dieburg</v>
      </c>
      <c t="str" s="55" r="K35">
        <f>I10</f>
        <v>NlV Vaihingen</v>
      </c>
      <c s="63" r="L35"/>
      <c t="s" s="54" r="M35">
        <v>177</v>
      </c>
      <c t="str" s="54" r="N35">
        <f>N12</f>
        <v>Leichlinger TV</v>
      </c>
      <c s="57" r="O35"/>
      <c t="str" s="55" r="P35">
        <f>N7</f>
        <v>TB Oppau</v>
      </c>
      <c s="63" r="Q35"/>
      <c t="s" s="54" r="R35">
        <v>178</v>
      </c>
      <c t="str" s="54" r="S35">
        <f>N10</f>
        <v>TV Vaihingen/Enz</v>
      </c>
      <c s="57" r="T35"/>
      <c t="str" s="55" r="U35">
        <f>S7</f>
        <v>TV Eibach</v>
      </c>
      <c s="63" r="V35"/>
      <c t="s" s="54" r="W35">
        <v>179</v>
      </c>
      <c t="str" s="54" r="X35">
        <f>N11</f>
        <v>TSV Calw</v>
      </c>
      <c s="57" r="Y35"/>
      <c t="str" s="55" r="Z35">
        <f>N7</f>
        <v>TB Oppau</v>
      </c>
      <c s="63" r="AA35"/>
      <c s="3" r="AB35"/>
    </row>
    <row customHeight="1" r="36" ht="12.75">
      <c s="41" r="A36">
        <v>12.0</v>
      </c>
      <c t="s" s="58" r="B36">
        <v>180</v>
      </c>
      <c s="59" r="C36"/>
      <c t="str" s="49" r="D36">
        <f>D6</f>
        <v>VfL Kellinghusen</v>
      </c>
      <c t="s" s="50" r="E36">
        <v>181</v>
      </c>
      <c s="65" r="F36"/>
      <c s="47" r="G36"/>
      <c s="41" r="H36">
        <v>12.0</v>
      </c>
      <c t="str" s="49" r="I36">
        <f>I6</f>
        <v>VfL Pinneberg</v>
      </c>
      <c t="s" s="50" r="J36">
        <v>182</v>
      </c>
      <c s="65" r="K36"/>
      <c s="47" r="L36"/>
      <c s="48" r="M36">
        <v>12.0</v>
      </c>
      <c t="str" s="49" r="N36">
        <f>S6</f>
        <v>Großenasper SV</v>
      </c>
      <c t="s" s="50" r="O36">
        <v>183</v>
      </c>
      <c s="65" r="P36"/>
      <c s="47" r="Q36"/>
      <c s="48" r="R36">
        <v>12.0</v>
      </c>
      <c t="str" s="49" r="S36">
        <f>S8</f>
        <v>Berliner Turnerschaft</v>
      </c>
      <c t="s" s="50" r="T36">
        <v>184</v>
      </c>
      <c s="65" r="U36"/>
      <c s="47" r="V36"/>
      <c s="48" r="W36">
        <v>12.0</v>
      </c>
      <c t="str" s="49" r="X36">
        <f>S9</f>
        <v>TV Waibsatdt</v>
      </c>
      <c t="s" s="50" r="Y36">
        <v>185</v>
      </c>
      <c s="65" r="Z36"/>
      <c s="47" r="AA36"/>
      <c s="3" r="AB36"/>
    </row>
    <row customHeight="1" r="37" ht="12.75">
      <c s="60" r="A37"/>
      <c s="61" r="B37">
        <v>0.6805555555555551</v>
      </c>
      <c s="64" r="C37"/>
      <c t="str" s="54" r="D37">
        <f>D8</f>
        <v>MTSV Selsingen</v>
      </c>
      <c t="str" s="55" r="F37">
        <f>D9</f>
        <v>TSV Grafenau</v>
      </c>
      <c s="63" r="G37"/>
      <c s="60" r="H37"/>
      <c t="str" s="54" r="I37">
        <f>I8</f>
        <v>TV Segnitz</v>
      </c>
      <c t="str" s="55" r="K37">
        <f>I9</f>
        <v>TV Brettorf</v>
      </c>
      <c s="63" r="L37"/>
      <c t="s" s="54" r="M37">
        <v>186</v>
      </c>
      <c t="str" s="54" r="N37">
        <f>S12</f>
        <v>TSV Gärtringen</v>
      </c>
      <c s="57" r="O37"/>
      <c t="str" s="55" r="P37">
        <f>N6</f>
        <v>TSV Lola</v>
      </c>
      <c s="63" r="Q37"/>
      <c t="s" s="54" r="R37">
        <v>187</v>
      </c>
      <c t="str" s="54" r="S37">
        <f>S10</f>
        <v>SV Düdenbüttel</v>
      </c>
      <c s="57" r="T37"/>
      <c t="str" s="55" r="U37">
        <f>S7</f>
        <v>TV Eibach</v>
      </c>
      <c s="63" r="V37"/>
      <c t="s" s="54" r="W37">
        <v>188</v>
      </c>
      <c t="str" s="54" r="X37">
        <f>S11</f>
        <v>TV Voerde</v>
      </c>
      <c s="57" r="Y37"/>
      <c t="str" s="55" r="Z37">
        <f>S7</f>
        <v>TV Eibach</v>
      </c>
      <c s="63" r="AA37"/>
      <c s="3" r="AB37"/>
    </row>
    <row customHeight="1" r="38" ht="12.75">
      <c s="41" r="A38">
        <v>13.0</v>
      </c>
      <c t="s" s="58" r="B38">
        <v>189</v>
      </c>
      <c s="59" r="C38"/>
      <c t="str" s="49" r="D38">
        <f>D10</f>
        <v>TV Wünschmichelbach</v>
      </c>
      <c t="s" s="50" r="E38">
        <v>190</v>
      </c>
      <c s="65" r="F38"/>
      <c s="47" r="G38"/>
      <c s="41" r="H38">
        <v>13.0</v>
      </c>
      <c t="str" s="49" r="I38">
        <f>I10</f>
        <v>NlV Vaihingen</v>
      </c>
      <c t="s" s="50" r="J38">
        <v>191</v>
      </c>
      <c s="65" r="K38"/>
      <c s="47" r="L38"/>
      <c s="48" r="M38">
        <v>13.0</v>
      </c>
      <c t="str" s="49" r="N38">
        <f>N7</f>
        <v>TB Oppau</v>
      </c>
      <c t="s" s="50" r="O38">
        <v>192</v>
      </c>
      <c s="65" r="P38"/>
      <c s="47" r="Q38"/>
      <c s="48" r="R38">
        <v>13.0</v>
      </c>
      <c t="str" s="49" r="S38">
        <f>N9</f>
        <v>TV Langen</v>
      </c>
      <c t="s" s="50" r="T38">
        <v>193</v>
      </c>
      <c s="65" r="U38"/>
      <c s="47" r="V38"/>
      <c s="48" r="W38">
        <v>13.0</v>
      </c>
      <c t="str" s="49" r="X38">
        <f>N8</f>
        <v>TS Thiersheim</v>
      </c>
      <c t="s" s="50" r="Y38">
        <v>194</v>
      </c>
      <c s="65" r="Z38"/>
      <c s="47" r="AA38"/>
      <c s="3" r="AB38"/>
    </row>
    <row customHeight="1" r="39" ht="12.75">
      <c s="60" r="A39"/>
      <c s="61" r="B39">
        <v>0.7013888888888884</v>
      </c>
      <c s="64" r="C39"/>
      <c t="str" s="54" r="D39">
        <f>D11</f>
        <v>TSV Hagen</v>
      </c>
      <c t="str" s="55" r="F39">
        <f>D6</f>
        <v>VfL Kellinghusen</v>
      </c>
      <c s="63" r="G39"/>
      <c s="60" r="H39"/>
      <c t="str" s="54" r="I39">
        <f>I11</f>
        <v>TV Dieburg</v>
      </c>
      <c t="str" s="55" r="K39">
        <f>I6</f>
        <v>VfL Pinneberg</v>
      </c>
      <c s="63" r="L39"/>
      <c t="s" s="54" r="M39">
        <v>195</v>
      </c>
      <c t="str" s="54" r="N39">
        <f>N11</f>
        <v>TSV Calw</v>
      </c>
      <c s="57" r="O39"/>
      <c t="str" s="55" r="P39">
        <f>S6</f>
        <v>Großenasper SV</v>
      </c>
      <c s="63" r="Q39"/>
      <c t="s" s="54" r="R39">
        <v>196</v>
      </c>
      <c t="str" s="54" r="S39">
        <f>N10</f>
        <v>TV Vaihingen/Enz</v>
      </c>
      <c s="57" r="T39"/>
      <c t="str" s="55" r="U39">
        <f>N6</f>
        <v>TSV Lola</v>
      </c>
      <c s="63" r="V39"/>
      <c t="s" s="54" r="W39">
        <v>197</v>
      </c>
      <c t="str" s="54" r="X39">
        <f>N12</f>
        <v>Leichlinger TV</v>
      </c>
      <c s="57" r="Y39"/>
      <c t="str" s="55" r="Z39">
        <f>N6</f>
        <v>TSV Lola</v>
      </c>
      <c s="63" r="AA39"/>
      <c s="3" r="AB39"/>
    </row>
    <row customHeight="1" r="40" ht="12.75">
      <c s="41" r="A40">
        <v>14.0</v>
      </c>
      <c t="s" s="58" r="B40">
        <v>198</v>
      </c>
      <c s="59" r="C40"/>
      <c t="str" s="49" r="D40">
        <f>D7</f>
        <v>TV Elsava Elsenfeld</v>
      </c>
      <c t="s" s="50" r="E40">
        <v>199</v>
      </c>
      <c s="65" r="F40"/>
      <c s="47" r="G40"/>
      <c s="41" r="H40">
        <v>14.0</v>
      </c>
      <c t="str" s="49" r="I40">
        <f>I7</f>
        <v>SV Kubschütz</v>
      </c>
      <c t="s" s="50" r="J40">
        <v>200</v>
      </c>
      <c s="65" r="K40"/>
      <c s="47" r="L40"/>
      <c s="48" r="M40">
        <v>14.0</v>
      </c>
      <c t="str" s="49" r="N40">
        <f>S7</f>
        <v>TV Eibach</v>
      </c>
      <c t="s" s="50" r="O40">
        <v>201</v>
      </c>
      <c s="65" r="P40"/>
      <c s="47" r="Q40"/>
      <c s="48" r="R40">
        <v>14.0</v>
      </c>
      <c t="str" s="49" r="S40">
        <f>S9</f>
        <v>TV Waibsatdt</v>
      </c>
      <c t="s" s="50" r="T40">
        <v>202</v>
      </c>
      <c s="65" r="U40"/>
      <c s="47" r="V40"/>
      <c s="48" r="W40">
        <v>14.0</v>
      </c>
      <c t="str" s="49" r="X40">
        <f>S8</f>
        <v>Berliner Turnerschaft</v>
      </c>
      <c t="s" s="50" r="Y40">
        <v>203</v>
      </c>
      <c s="65" r="Z40"/>
      <c s="47" r="AA40"/>
      <c s="3" r="AB40"/>
    </row>
    <row customHeight="1" r="41" ht="12.75">
      <c s="60" r="A41"/>
      <c s="61" r="B41">
        <v>0.7222222222222217</v>
      </c>
      <c s="64" r="C41"/>
      <c t="str" s="54" r="D41">
        <f>D8</f>
        <v>MTSV Selsingen</v>
      </c>
      <c t="str" s="55" r="F41">
        <f>D11</f>
        <v>TSV Hagen</v>
      </c>
      <c s="63" r="G41"/>
      <c s="60" r="H41"/>
      <c t="str" s="54" r="I41">
        <f>I8</f>
        <v>TV Segnitz</v>
      </c>
      <c t="str" s="55" r="K41">
        <f>I11</f>
        <v>TV Dieburg</v>
      </c>
      <c s="63" r="L41"/>
      <c t="s" s="54" r="M41">
        <v>204</v>
      </c>
      <c t="str" s="54" r="N41">
        <f>S11</f>
        <v>TV Voerde</v>
      </c>
      <c s="57" r="O41"/>
      <c t="str" s="55" r="P41">
        <f>S6</f>
        <v>Großenasper SV</v>
      </c>
      <c s="63" r="Q41"/>
      <c t="s" s="54" r="R41">
        <v>205</v>
      </c>
      <c t="str" s="54" r="S41">
        <f>S10</f>
        <v>SV Düdenbüttel</v>
      </c>
      <c s="57" r="T41"/>
      <c t="str" s="55" r="U41">
        <f>S6</f>
        <v>Großenasper SV</v>
      </c>
      <c s="63" r="V41"/>
      <c t="s" s="54" r="W41">
        <v>206</v>
      </c>
      <c t="str" s="54" r="X41">
        <f>S12</f>
        <v>TSV Gärtringen</v>
      </c>
      <c s="57" r="Y41"/>
      <c t="str" s="55" r="Z41">
        <f>N12</f>
        <v>Leichlinger TV</v>
      </c>
      <c s="63" r="AA41"/>
      <c s="3" r="AB41"/>
    </row>
    <row customHeight="1" r="42" ht="12.75">
      <c s="41" r="A42">
        <v>15.0</v>
      </c>
      <c t="s" s="58" r="B42">
        <v>207</v>
      </c>
      <c s="59" r="C42"/>
      <c t="str" s="49" r="D42">
        <f>D9</f>
        <v>TSV Grafenau</v>
      </c>
      <c t="s" s="50" r="E42">
        <v>208</v>
      </c>
      <c s="65" r="F42"/>
      <c s="47" r="G42"/>
      <c s="41" r="H42">
        <v>15.0</v>
      </c>
      <c t="str" s="49" r="I42">
        <f>I9</f>
        <v>TV Brettorf</v>
      </c>
      <c t="s" s="50" r="J42">
        <v>209</v>
      </c>
      <c s="65" r="K42"/>
      <c s="47" r="L42"/>
      <c s="48" r="M42"/>
      <c s="66" r="N42"/>
      <c s="67" r="O42"/>
      <c s="65" r="P42"/>
      <c s="47" r="Q42"/>
      <c s="48" r="R42"/>
      <c s="49" r="S42"/>
      <c s="50" r="T42"/>
      <c s="65" r="U42"/>
      <c s="47" r="V42"/>
      <c s="48" r="W42"/>
      <c s="49" r="X42"/>
      <c s="50" r="Y42"/>
      <c s="65" r="Z42"/>
      <c s="47" r="AA42"/>
      <c s="3" r="AB42"/>
    </row>
    <row customHeight="1" r="43" ht="13.5">
      <c s="68" r="A43"/>
      <c s="69" r="B43">
        <v>0.7430555555555549</v>
      </c>
      <c s="70" r="C43"/>
      <c t="str" s="71" r="D43">
        <f>D10</f>
        <v>TV Wünschmichelbach</v>
      </c>
      <c t="str" s="72" r="F43">
        <f>D7</f>
        <v>TV Elsava Elsenfeld</v>
      </c>
      <c s="73" r="G43"/>
      <c s="68" r="H43"/>
      <c t="str" s="71" r="I43">
        <f>I10</f>
        <v>NlV Vaihingen</v>
      </c>
      <c t="str" s="72" r="K43">
        <f>I7</f>
        <v>SV Kubschütz</v>
      </c>
      <c s="73" r="L43"/>
      <c s="71" r="M43"/>
      <c s="71" r="N43"/>
      <c s="72" r="P43"/>
      <c s="73" r="Q43"/>
      <c s="71" r="R43"/>
      <c s="71" r="S43"/>
      <c s="72" r="U43"/>
      <c s="73" r="V43"/>
      <c s="71" r="W43"/>
      <c s="71" r="X43"/>
      <c s="72" r="Z43"/>
      <c s="73" r="AA43"/>
      <c s="3" r="AB43"/>
    </row>
    <row customHeight="1" r="44" ht="12.75">
      <c s="7" r="A44"/>
      <c t="s" s="7" r="B44">
        <v>210</v>
      </c>
      <c s="7" r="C44"/>
      <c s="7" r="D44"/>
      <c s="7" r="E44"/>
      <c s="7" r="F44"/>
      <c s="7" r="G44"/>
      <c s="7" r="H44"/>
      <c s="7" r="I44"/>
      <c s="7" r="J44"/>
      <c s="7" r="K44"/>
      <c s="7" r="L44"/>
      <c s="7" r="M44"/>
      <c s="7" r="N44"/>
      <c s="7" r="O44"/>
      <c s="7" r="P44"/>
      <c s="7" r="Q44"/>
      <c s="7" r="R44"/>
      <c s="7" r="S44"/>
      <c s="7" r="T44"/>
      <c s="7" r="U44"/>
      <c s="7" r="V44"/>
      <c s="3" r="W44"/>
      <c s="3" r="X44"/>
      <c s="3" r="Y44"/>
      <c s="3" r="AA44"/>
      <c s="3" r="AB44"/>
    </row>
  </sheetData>
  <mergeCells count="34">
    <mergeCell ref="I29:J29"/>
    <mergeCell ref="D29:E29"/>
    <mergeCell ref="X43:Y43"/>
    <mergeCell ref="S43:T43"/>
    <mergeCell ref="N43:O43"/>
    <mergeCell ref="D43:E43"/>
    <mergeCell ref="I25:J25"/>
    <mergeCell ref="I31:J31"/>
    <mergeCell ref="I33:J33"/>
    <mergeCell ref="I35:J35"/>
    <mergeCell ref="D19:E19"/>
    <mergeCell ref="D25:E25"/>
    <mergeCell ref="D31:E31"/>
    <mergeCell ref="I19:J19"/>
    <mergeCell ref="I15:J15"/>
    <mergeCell ref="F2:G2"/>
    <mergeCell ref="D17:E17"/>
    <mergeCell ref="D15:E15"/>
    <mergeCell ref="D35:E35"/>
    <mergeCell ref="D33:E33"/>
    <mergeCell ref="I37:J37"/>
    <mergeCell ref="D37:E37"/>
    <mergeCell ref="I39:J39"/>
    <mergeCell ref="I41:J41"/>
    <mergeCell ref="D41:E41"/>
    <mergeCell ref="D39:E39"/>
    <mergeCell ref="I43:J43"/>
    <mergeCell ref="I27:J27"/>
    <mergeCell ref="D27:E27"/>
    <mergeCell ref="D23:E23"/>
    <mergeCell ref="D21:E21"/>
    <mergeCell ref="I23:J23"/>
    <mergeCell ref="I21:J21"/>
    <mergeCell ref="I17:J17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hidden="1" width="4.0"/>
    <col min="2" customWidth="1" max="2" hidden="1" width="10.14"/>
    <col min="3" customWidth="1" max="3" hidden="1" width="12.29"/>
    <col min="4" customWidth="1" max="4" hidden="1" width="6.71"/>
    <col min="5" customWidth="1" max="5" hidden="1" width="3.71"/>
    <col min="6" customWidth="1" max="6" width="4.57"/>
    <col min="7" customWidth="1" max="7" width="5.71"/>
    <col min="8" customWidth="1" max="8" width="21.0"/>
    <col min="9" customWidth="1" max="9" width="3.29"/>
    <col min="10" customWidth="1" max="10" width="23.29"/>
    <col min="11" customWidth="1" max="11" width="1.29"/>
    <col min="12" customWidth="1" max="13" hidden="1" width="23.29"/>
    <col min="14" customWidth="1" max="14" hidden="1" width="1.71"/>
    <col min="15" customWidth="1" max="16" hidden="1" width="23.29"/>
    <col min="17" customWidth="1" max="17" width="4.71"/>
    <col min="18" customWidth="1" max="18" width="1.71"/>
    <col min="19" customWidth="1" max="19" width="4.71"/>
    <col min="20" customWidth="1" max="20" width="2.29"/>
    <col min="21" customWidth="1" max="21" width="4.71"/>
    <col min="22" customWidth="1" max="22" width="1.71"/>
    <col min="23" customWidth="1" max="23" width="4.71"/>
    <col min="24" customWidth="1" max="24" width="2.29"/>
    <col min="25" customWidth="1" max="25" width="5.14"/>
    <col min="26" customWidth="1" max="26" width="1.71"/>
    <col min="27" customWidth="1" max="27" width="4.71"/>
    <col min="28" customWidth="1" max="33" hidden="1" width="4.86"/>
    <col min="34" customWidth="1" max="34" width="2.57"/>
    <col min="35" customWidth="1" max="35" width="1.57"/>
    <col min="36" customWidth="1" max="36" width="2.57"/>
    <col min="37" customWidth="1" max="37" width="2.71"/>
    <col min="38" customWidth="1" max="38" width="1.71"/>
    <col min="39" customWidth="1" max="39" width="3.0"/>
    <col min="40" customWidth="1" max="50" width="11.43"/>
  </cols>
  <sheetData>
    <row customHeight="1" r="1" ht="20.25">
      <c s="41" r="A1"/>
      <c s="41" r="B1"/>
      <c s="41" r="C1"/>
      <c s="41" r="D1"/>
      <c s="41" r="E1"/>
      <c t="str" s="142" r="F1">
        <f>'Spielplan Sa'!A1</f>
        <v>Deutsche Meisterschaft der männlichen Jugend U 16 im Feldfaustball 2014</v>
      </c>
      <c s="41" r="AO1"/>
      <c s="41" r="AP1"/>
      <c s="41" r="AQ1"/>
      <c s="41" r="AR1"/>
      <c s="41" r="AS1"/>
      <c s="41" r="AT1"/>
      <c s="41" r="AU1"/>
      <c s="41" r="AV1"/>
      <c s="41" r="AW1"/>
      <c s="41" r="AX1"/>
    </row>
    <row customHeight="1" r="2" ht="18.0">
      <c s="41" r="A2"/>
      <c s="41" r="B2"/>
      <c s="41" r="C2"/>
      <c s="41" r="D2"/>
      <c s="41" r="E2"/>
      <c s="457" r="F2"/>
      <c t="s" s="1" r="G2">
        <v>2487</v>
      </c>
      <c s="41" r="H2"/>
      <c s="41" r="I2"/>
      <c t="str" s="489" r="J2">
        <f>'Spielplan Sa'!I2</f>
        <v>28-Sep.-14</v>
      </c>
      <c s="489" r="K2"/>
      <c s="489" r="L2"/>
      <c s="489" r="M2"/>
      <c s="489" r="N2"/>
      <c s="489" r="O2"/>
      <c s="489" r="P2"/>
      <c t="s" s="78" r="Q2">
        <v>2488</v>
      </c>
      <c s="41" r="R2"/>
      <c s="41" r="S2"/>
      <c s="53" r="T2"/>
      <c s="41" r="U2"/>
      <c s="41" r="V2"/>
      <c s="41" r="W2"/>
      <c s="53" r="X2"/>
      <c s="41" r="Y2"/>
      <c s="41" r="Z2"/>
      <c s="41" r="AA2"/>
      <c s="41" r="AB2"/>
      <c s="41" r="AC2"/>
      <c s="41" r="AD2"/>
      <c s="41" r="AE2"/>
      <c s="41" r="AF2"/>
      <c s="41" r="AG2"/>
      <c s="53" r="AH2"/>
      <c s="53" r="AI2"/>
      <c s="53" r="AJ2"/>
      <c s="53" r="AK2"/>
      <c s="53" r="AL2"/>
      <c s="53" r="AM2"/>
      <c s="41" r="AN2"/>
      <c s="41" r="AO2"/>
      <c s="41" r="AP2"/>
      <c s="41" r="AQ2"/>
      <c s="41" r="AR2"/>
      <c s="41" r="AS2"/>
      <c s="41" r="AT2"/>
      <c s="41" r="AU2"/>
      <c s="41" r="AV2"/>
      <c s="41" r="AW2"/>
      <c s="41" r="AX2"/>
    </row>
    <row customHeight="1" r="3" ht="12.0">
      <c s="41" r="A3"/>
      <c s="41" r="B3"/>
      <c s="41" r="C3"/>
      <c s="41" r="D3"/>
      <c s="41" r="E3"/>
      <c s="457" r="F3"/>
      <c s="41" r="G3"/>
      <c s="41" r="H3"/>
      <c s="41" r="I3"/>
      <c s="41" r="J3"/>
      <c s="41" r="K3"/>
      <c s="41" r="L3"/>
      <c s="41" r="M3"/>
      <c s="41" r="N3"/>
      <c s="41" r="O3"/>
      <c s="41" r="P3"/>
      <c s="41" r="Q3"/>
      <c s="41" r="R3"/>
      <c s="41" r="S3"/>
      <c s="53" r="T3"/>
      <c s="41" r="U3"/>
      <c s="41" r="V3"/>
      <c s="41" r="W3"/>
      <c s="53" r="X3"/>
      <c s="41" r="Y3"/>
      <c s="41" r="Z3"/>
      <c s="41" r="AA3"/>
      <c s="41" r="AB3"/>
      <c s="41" r="AC3"/>
      <c s="41" r="AD3"/>
      <c s="41" r="AE3"/>
      <c s="41" r="AF3"/>
      <c s="41" r="AG3"/>
      <c s="53" r="AH3"/>
      <c s="53" r="AI3"/>
      <c s="53" r="AJ3"/>
      <c s="53" r="AK3"/>
      <c s="53" r="AL3"/>
      <c s="53" r="AM3"/>
      <c s="41" r="AN3"/>
      <c s="41" r="AO3"/>
      <c s="41" r="AP3"/>
      <c s="41" r="AQ3"/>
      <c s="41" r="AR3"/>
      <c s="41" r="AS3"/>
      <c s="41" r="AT3"/>
      <c s="41" r="AU3"/>
      <c s="41" r="AV3"/>
      <c s="41" r="AW3"/>
      <c s="41" r="AX3"/>
    </row>
    <row customHeight="1" r="4" ht="15.75">
      <c s="41" r="A4"/>
      <c t="s" s="79" r="B4">
        <v>2489</v>
      </c>
      <c t="s" s="79" r="C4">
        <v>2490</v>
      </c>
      <c t="s" s="79" r="D4">
        <v>2491</v>
      </c>
      <c t="s" s="80" r="E4">
        <v>2492</v>
      </c>
      <c t="s" s="89" r="F4">
        <v>2493</v>
      </c>
      <c t="s" s="92" r="G4">
        <v>2494</v>
      </c>
      <c t="s" s="490" r="H4">
        <v>2495</v>
      </c>
      <c s="490" r="I4"/>
      <c t="s" s="490" r="J4">
        <v>2496</v>
      </c>
      <c s="490" r="K4"/>
      <c s="41" r="L4"/>
      <c s="41" r="M4"/>
      <c s="41" r="N4"/>
      <c s="41" r="O4"/>
      <c s="41" r="P4"/>
      <c t="s" s="491" r="Q4">
        <v>2497</v>
      </c>
      <c t="s" s="12" r="R4">
        <v>2498</v>
      </c>
      <c s="88" r="S4"/>
      <c s="84" r="T4"/>
      <c t="s" s="491" r="U4">
        <v>2499</v>
      </c>
      <c t="s" s="12" r="V4">
        <v>2500</v>
      </c>
      <c s="88" r="W4"/>
      <c s="84" r="X4"/>
      <c t="s" s="491" r="Y4">
        <v>2501</v>
      </c>
      <c t="s" s="12" r="Z4">
        <v>2502</v>
      </c>
      <c s="84" r="AA4"/>
      <c s="84" r="AB4"/>
      <c s="84" r="AC4"/>
      <c s="84" r="AD4"/>
      <c s="84" r="AE4"/>
      <c s="84" r="AF4"/>
      <c s="84" r="AG4"/>
      <c t="s" s="9" r="AH4">
        <v>2503</v>
      </c>
      <c s="12" r="AI4"/>
      <c s="15" r="AJ4"/>
      <c t="s" s="9" r="AK4">
        <v>2504</v>
      </c>
      <c s="12" r="AL4"/>
      <c s="15" r="AM4"/>
      <c t="s" s="113" r="AN4">
        <v>2505</v>
      </c>
      <c s="41" r="AO4"/>
      <c s="41" r="AP4"/>
      <c s="41" r="AQ4"/>
      <c s="41" r="AR4"/>
      <c s="41" r="AS4"/>
      <c s="41" r="AT4"/>
      <c s="41" r="AU4"/>
      <c s="41" r="AV4"/>
      <c s="41" r="AW4"/>
      <c s="41" r="AX4"/>
    </row>
    <row customHeight="1" r="5" ht="15.75">
      <c t="str" s="7" r="A5">
        <f>G5</f>
        <v>101</v>
      </c>
      <c t="str" s="93" r="B5">
        <f>'Spielplan Sa'!I$2</f>
        <v>9/28/2014</v>
      </c>
      <c t="str" s="7" r="C5">
        <f>'Spielplan Sa'!A$4</f>
        <v>männlich U16</v>
      </c>
      <c t="str" s="7" r="D5">
        <f>AN5</f>
        <v>Quali</v>
      </c>
      <c s="7" r="E5">
        <v>16.0</v>
      </c>
      <c s="92" r="F5">
        <v>4.0</v>
      </c>
      <c s="92" r="G5">
        <v>101.0</v>
      </c>
      <c t="str" s="95" r="H5">
        <f>'Spielplan So'!D8</f>
        <v>TSV Grafenau</v>
      </c>
      <c t="s" s="82" r="I5">
        <v>2506</v>
      </c>
      <c t="str" s="95" r="J5">
        <f>'Spielplan So'!F8</f>
        <v>TV Segnitz</v>
      </c>
      <c s="95" r="K5"/>
      <c t="str" s="95" r="L5">
        <f>'Spielplan So'!G8</f>
        <v>TSV Gärtringen</v>
      </c>
      <c t="str" s="95" r="M5">
        <f>'Spielplan So'!D7</f>
        <v>2.GrA</v>
      </c>
      <c t="str" s="95" r="N5">
        <f>'Spielplan So'!E7</f>
        <v> -</v>
      </c>
      <c t="str" s="95" r="O5">
        <f>'Spielplan So'!F7</f>
        <v>3.Grp.B</v>
      </c>
      <c t="str" s="95" r="P5">
        <f>'Spielplan So'!G7</f>
        <v>1.Grp D</v>
      </c>
      <c s="97" r="Q5">
        <v>11.0</v>
      </c>
      <c t="s" s="100" r="R5">
        <v>2507</v>
      </c>
      <c s="97" r="S5">
        <v>4.0</v>
      </c>
      <c s="101" r="T5"/>
      <c s="97" r="U5">
        <v>12.0</v>
      </c>
      <c t="s" s="100" r="V5">
        <v>2508</v>
      </c>
      <c s="97" r="W5">
        <v>10.0</v>
      </c>
      <c s="101" r="X5"/>
      <c s="102" r="Y5"/>
      <c t="s" s="100" r="Z5">
        <v>2509</v>
      </c>
      <c s="492" r="AA5"/>
      <c t="str" s="102" r="AB5">
        <f>IF(Q5=S5,"",IF(Q5&gt;S5,1,0))</f>
        <v>1</v>
      </c>
      <c t="str" s="102" r="AC5">
        <f>IF(U5=W5,"",IF(U5&gt;W5,1,0))</f>
        <v>1</v>
      </c>
      <c t="str" s="102" r="AD5">
        <f>IF(Y5=AA5,"",IF(Y5&gt;AA5,1,0))</f>
        <v/>
      </c>
      <c t="str" s="102" r="AE5">
        <f>IF(Q5=S5,"",IF(Q5&lt;S5,1,0))</f>
        <v>0</v>
      </c>
      <c t="str" s="102" r="AF5">
        <f>IF(U5=W5,"",IF(U5&lt;W5,1,0))</f>
        <v>0</v>
      </c>
      <c t="str" s="102" r="AG5">
        <f>IF(Y5=AA5,"",IF(Y5&lt;AA5,1,0))</f>
        <v/>
      </c>
      <c t="str" s="103" r="AH5">
        <f>COUNTIF(AB5:AD5,1)</f>
        <v>2</v>
      </c>
      <c t="s" s="103" r="AI5">
        <v>2510</v>
      </c>
      <c t="str" s="103" r="AJ5">
        <f>COUNTIF(AE5:AG5,1)</f>
        <v>0</v>
      </c>
      <c t="str" s="103" r="AK5">
        <f>IF(AH5=2,2,IF(AJ5=2,0,AH5))</f>
        <v>2</v>
      </c>
      <c t="s" s="103" r="AL5">
        <v>2511</v>
      </c>
      <c t="str" s="103" r="AM5">
        <f>IF(AJ5=2,2,IF(AH5=2,0,AJ5))</f>
        <v>0</v>
      </c>
      <c t="s" s="7" r="AN5">
        <v>2512</v>
      </c>
      <c s="41" r="AO5"/>
      <c s="41" r="AP5"/>
      <c s="41" r="AQ5"/>
      <c s="41" r="AR5"/>
      <c s="41" r="AS5"/>
      <c s="41" r="AT5"/>
      <c s="41" r="AU5"/>
      <c s="41" r="AV5"/>
      <c s="41" r="AW5"/>
      <c s="41" r="AX5"/>
    </row>
    <row customHeight="1" r="6" ht="15.75">
      <c t="str" s="7" r="A6">
        <f>G6</f>
        <v>102</v>
      </c>
      <c t="str" s="93" r="B6">
        <f>'Spielplan Sa'!I$2</f>
        <v>9/28/2014</v>
      </c>
      <c t="str" s="7" r="C6">
        <f>'Spielplan Sa'!A$4</f>
        <v>männlich U16</v>
      </c>
      <c t="str" s="7" r="D6">
        <f>AN6</f>
        <v>Quali</v>
      </c>
      <c s="7" r="E6">
        <v>16.0</v>
      </c>
      <c s="92" r="F6">
        <v>5.0</v>
      </c>
      <c s="92" r="G6">
        <v>102.0</v>
      </c>
      <c t="str" s="95" r="H6">
        <f>'Spielplan So'!J8</f>
        <v>TSV Calw</v>
      </c>
      <c t="s" s="82" r="I6">
        <v>2513</v>
      </c>
      <c t="str" s="95" r="J6">
        <f>'Spielplan So'!L8</f>
        <v>TV Waibsatdt</v>
      </c>
      <c s="95" r="K6"/>
      <c t="str" s="95" r="L6">
        <f>'Spielplan So'!M8</f>
        <v>VfL Kellinghusen</v>
      </c>
      <c t="str" s="95" r="M6">
        <f>'Spielplan So'!J7</f>
        <v>2.Grp.C</v>
      </c>
      <c t="str" s="95" r="N6">
        <f>'Spielplan So'!K7</f>
        <v> -</v>
      </c>
      <c t="str" s="95" r="O6">
        <f>'Spielplan So'!L7</f>
        <v>3.Grp.D</v>
      </c>
      <c t="str" s="95" r="P6">
        <f>'Spielplan So'!M7</f>
        <v>1. Grp A</v>
      </c>
      <c s="97" r="Q6">
        <v>11.0</v>
      </c>
      <c t="s" s="100" r="R6">
        <v>2514</v>
      </c>
      <c s="97" r="S6">
        <v>6.0</v>
      </c>
      <c s="493" r="T6"/>
      <c s="97" r="U6">
        <v>4.0</v>
      </c>
      <c t="s" s="100" r="V6">
        <v>2515</v>
      </c>
      <c s="97" r="W6">
        <v>11.0</v>
      </c>
      <c s="493" r="X6"/>
      <c s="97" r="Y6">
        <v>11.0</v>
      </c>
      <c t="s" s="100" r="Z6">
        <v>2516</v>
      </c>
      <c s="494" r="AA6">
        <v>7.0</v>
      </c>
      <c t="str" s="102" r="AB6">
        <f>IF(Q6=S6,"",IF(Q6&gt;S6,1,0))</f>
        <v>1</v>
      </c>
      <c t="str" s="102" r="AC6">
        <f>IF(U6=W6,"",IF(U6&gt;W6,1,0))</f>
        <v>0</v>
      </c>
      <c t="str" s="102" r="AD6">
        <f>IF(Y6=AA6,"",IF(Y6&gt;AA6,1,0))</f>
        <v>1</v>
      </c>
      <c t="str" s="102" r="AE6">
        <f>IF(Q6=S6,"",IF(Q6&lt;S6,1,0))</f>
        <v>0</v>
      </c>
      <c t="str" s="102" r="AF6">
        <f>IF(U6=W6,"",IF(U6&lt;W6,1,0))</f>
        <v>1</v>
      </c>
      <c t="str" s="102" r="AG6">
        <f>IF(Y6=AA6,"",IF(Y6&lt;AA6,1,0))</f>
        <v>0</v>
      </c>
      <c t="str" s="103" r="AH6">
        <f>COUNTIF(AB6:AD6,1)</f>
        <v>2</v>
      </c>
      <c t="s" s="103" r="AI6">
        <v>2517</v>
      </c>
      <c t="str" s="103" r="AJ6">
        <f>COUNTIF(AE6:AG6,1)</f>
        <v>1</v>
      </c>
      <c t="str" s="103" r="AK6">
        <f>IF(AH6=2,2,IF(AJ6=2,0,AH6))</f>
        <v>2</v>
      </c>
      <c t="s" s="103" r="AL6">
        <v>2518</v>
      </c>
      <c t="str" s="103" r="AM6">
        <f>IF(AJ6=2,2,IF(AH6=2,0,AJ6))</f>
        <v>0</v>
      </c>
      <c t="s" s="7" r="AN6">
        <v>2519</v>
      </c>
      <c s="41" r="AO6"/>
      <c s="41" r="AP6"/>
      <c s="41" r="AQ6"/>
      <c s="41" r="AR6"/>
      <c s="41" r="AS6"/>
      <c s="41" r="AT6"/>
      <c s="41" r="AU6"/>
      <c s="41" r="AV6"/>
      <c s="41" r="AW6"/>
      <c s="41" r="AX6"/>
    </row>
    <row customHeight="1" r="7" ht="15.75">
      <c t="str" s="7" r="A7">
        <f>G7</f>
        <v>103</v>
      </c>
      <c t="str" s="93" r="B7">
        <f>'Spielplan Sa'!I$2</f>
        <v>9/28/2014</v>
      </c>
      <c t="str" s="7" r="C7">
        <f>'Spielplan Sa'!A$4</f>
        <v>männlich U16</v>
      </c>
      <c t="str" s="7" r="D7">
        <f>AN7</f>
        <v>Quali</v>
      </c>
      <c s="7" r="E7">
        <v>17.0</v>
      </c>
      <c s="92" r="F7">
        <v>4.0</v>
      </c>
      <c s="92" r="G7">
        <v>103.0</v>
      </c>
      <c t="str" s="95" r="H7">
        <f>'Spielplan So'!D10</f>
        <v>NlV Vaihingen</v>
      </c>
      <c t="s" s="82" r="I7">
        <v>2520</v>
      </c>
      <c t="str" s="95" r="J7">
        <f>'Spielplan So'!F10</f>
        <v>TV Wünschmichelbach</v>
      </c>
      <c s="95" r="K7"/>
      <c t="str" s="95" r="L7">
        <f>'Spielplan So'!G10</f>
        <v>TV Vaihingen/Enz</v>
      </c>
      <c t="str" s="95" r="M7">
        <f>'Spielplan So'!D9</f>
        <v>2.Gr. B</v>
      </c>
      <c t="str" s="95" r="N7">
        <f>'Spielplan So'!E9</f>
        <v> -</v>
      </c>
      <c t="str" s="95" r="O7">
        <f>'Spielplan So'!F9</f>
        <v>3.Grp.A</v>
      </c>
      <c t="str" s="95" r="P7">
        <f>'Spielplan So'!G9</f>
        <v>1. Grp C</v>
      </c>
      <c s="97" r="Q7">
        <v>11.0</v>
      </c>
      <c t="s" s="100" r="R7">
        <v>2521</v>
      </c>
      <c s="97" r="S7">
        <v>6.0</v>
      </c>
      <c s="493" r="T7"/>
      <c s="97" r="U7">
        <v>8.0</v>
      </c>
      <c t="s" s="100" r="V7">
        <v>2522</v>
      </c>
      <c s="97" r="W7">
        <v>11.0</v>
      </c>
      <c s="493" r="X7"/>
      <c s="97" r="Y7">
        <v>13.0</v>
      </c>
      <c t="s" s="100" r="Z7">
        <v>2523</v>
      </c>
      <c s="494" r="AA7">
        <v>11.0</v>
      </c>
      <c t="str" s="102" r="AB7">
        <f>IF(Q7=S7,"",IF(Q7&gt;S7,1,0))</f>
        <v>1</v>
      </c>
      <c t="str" s="102" r="AC7">
        <f>IF(U7=W7,"",IF(U7&gt;W7,1,0))</f>
        <v>0</v>
      </c>
      <c t="str" s="102" r="AD7">
        <f>IF(Y7=AA7,"",IF(Y7&gt;AA7,1,0))</f>
        <v>1</v>
      </c>
      <c t="str" s="102" r="AE7">
        <f>IF(Q7=S7,"",IF(Q7&lt;S7,1,0))</f>
        <v>0</v>
      </c>
      <c t="str" s="102" r="AF7">
        <f>IF(U7=W7,"",IF(U7&lt;W7,1,0))</f>
        <v>1</v>
      </c>
      <c t="str" s="102" r="AG7">
        <f>IF(Y7=AA7,"",IF(Y7&lt;AA7,1,0))</f>
        <v>0</v>
      </c>
      <c t="str" s="103" r="AH7">
        <f>COUNTIF(AB7:AD7,1)</f>
        <v>2</v>
      </c>
      <c t="s" s="103" r="AI7">
        <v>2524</v>
      </c>
      <c t="str" s="103" r="AJ7">
        <f>COUNTIF(AE7:AG7,1)</f>
        <v>1</v>
      </c>
      <c t="str" s="103" r="AK7">
        <f>IF(AH7=2,2,IF(AJ7=2,0,AH7))</f>
        <v>2</v>
      </c>
      <c t="s" s="103" r="AL7">
        <v>2525</v>
      </c>
      <c t="str" s="103" r="AM7">
        <f>IF(AJ7=2,2,IF(AH7=2,0,AJ7))</f>
        <v>0</v>
      </c>
      <c t="s" s="7" r="AN7">
        <v>2526</v>
      </c>
      <c s="41" r="AO7"/>
      <c s="41" r="AP7"/>
      <c s="41" r="AQ7"/>
      <c s="41" r="AR7"/>
      <c s="41" r="AS7"/>
      <c s="41" r="AT7"/>
      <c s="41" r="AU7"/>
      <c s="41" r="AV7"/>
      <c s="41" r="AW7"/>
      <c s="41" r="AX7"/>
    </row>
    <row customHeight="1" r="8" ht="15.75">
      <c t="str" s="7" r="A8">
        <f>G8</f>
        <v>104</v>
      </c>
      <c t="str" s="93" r="B8">
        <f>'Spielplan Sa'!I$2</f>
        <v>9/28/2014</v>
      </c>
      <c t="str" s="7" r="C8">
        <f>'Spielplan Sa'!A$4</f>
        <v>männlich U16</v>
      </c>
      <c t="str" s="7" r="D8">
        <f>AN8</f>
        <v>Quali</v>
      </c>
      <c s="7" r="E8">
        <v>17.0</v>
      </c>
      <c s="92" r="F8">
        <v>5.0</v>
      </c>
      <c s="92" r="G8">
        <v>104.0</v>
      </c>
      <c t="str" s="95" r="H8">
        <f>'Spielplan So'!J10</f>
        <v>Berliner Turnerschaft</v>
      </c>
      <c t="s" s="82" r="I8">
        <v>2527</v>
      </c>
      <c t="str" s="95" r="J8">
        <f>'Spielplan So'!L10</f>
        <v>Leichlinger TV</v>
      </c>
      <c s="95" r="K8"/>
      <c t="str" s="95" r="L8">
        <f>'Spielplan So'!M10</f>
        <v>TV Brettorf</v>
      </c>
      <c t="str" s="95" r="M8">
        <f>'Spielplan So'!J9</f>
        <v>2.Grp.D</v>
      </c>
      <c t="str" s="95" r="N8">
        <f>'Spielplan So'!K9</f>
        <v> -</v>
      </c>
      <c t="str" s="95" r="O8">
        <f>'Spielplan So'!L9</f>
        <v>3.Grp.C</v>
      </c>
      <c t="str" s="95" r="P8">
        <f>'Spielplan So'!M9</f>
        <v>1. Grp B</v>
      </c>
      <c s="97" r="Q8">
        <v>11.0</v>
      </c>
      <c t="s" s="100" r="R8">
        <v>2528</v>
      </c>
      <c s="97" r="S8">
        <v>8.0</v>
      </c>
      <c s="493" r="T8"/>
      <c s="97" r="U8">
        <v>13.0</v>
      </c>
      <c t="s" s="100" r="V8">
        <v>2529</v>
      </c>
      <c s="97" r="W8">
        <v>15.0</v>
      </c>
      <c s="493" r="X8"/>
      <c s="97" r="Y8">
        <v>11.0</v>
      </c>
      <c t="s" s="100" r="Z8">
        <v>2530</v>
      </c>
      <c s="494" r="AA8">
        <v>8.0</v>
      </c>
      <c t="str" s="102" r="AB8">
        <f>IF(Q8=S8,"",IF(Q8&gt;S8,1,0))</f>
        <v>1</v>
      </c>
      <c t="str" s="102" r="AC8">
        <f>IF(U8=W8,"",IF(U8&gt;W8,1,0))</f>
        <v>0</v>
      </c>
      <c t="str" s="102" r="AD8">
        <f>IF(Y8=AA8,"",IF(Y8&gt;AA8,1,0))</f>
        <v>1</v>
      </c>
      <c t="str" s="102" r="AE8">
        <f>IF(Q8=S8,"",IF(Q8&lt;S8,1,0))</f>
        <v>0</v>
      </c>
      <c t="str" s="102" r="AF8">
        <f>IF(U8=W8,"",IF(U8&lt;W8,1,0))</f>
        <v>1</v>
      </c>
      <c t="str" s="102" r="AG8">
        <f>IF(Y8=AA8,"",IF(Y8&lt;AA8,1,0))</f>
        <v>0</v>
      </c>
      <c t="str" s="103" r="AH8">
        <f>COUNTIF(AB8:AD8,1)</f>
        <v>2</v>
      </c>
      <c t="s" s="103" r="AI8">
        <v>2531</v>
      </c>
      <c t="str" s="103" r="AJ8">
        <f>COUNTIF(AE8:AG8,1)</f>
        <v>1</v>
      </c>
      <c t="str" s="103" r="AK8">
        <f>IF(AH8=2,2,IF(AJ8=2,0,AH8))</f>
        <v>2</v>
      </c>
      <c t="s" s="103" r="AL8">
        <v>2532</v>
      </c>
      <c t="str" s="103" r="AM8">
        <f>IF(AJ8=2,2,IF(AH8=2,0,AJ8))</f>
        <v>0</v>
      </c>
      <c t="s" s="7" r="AN8">
        <v>2533</v>
      </c>
      <c s="41" r="AO8"/>
      <c s="41" r="AP8"/>
      <c s="41" r="AQ8"/>
      <c s="41" r="AR8"/>
      <c s="41" r="AS8"/>
      <c s="41" r="AT8"/>
      <c s="41" r="AU8"/>
      <c s="41" r="AV8"/>
      <c s="41" r="AW8"/>
      <c s="41" r="AX8"/>
    </row>
    <row customHeight="1" r="9" ht="15.75">
      <c t="str" s="7" r="A9">
        <f>G9</f>
        <v>105</v>
      </c>
      <c t="str" s="93" r="B9">
        <f>'Spielplan Sa'!I$2</f>
        <v>9/28/2014</v>
      </c>
      <c t="str" s="7" r="C9">
        <f>'Spielplan Sa'!A$4</f>
        <v>männlich U16</v>
      </c>
      <c t="str" s="7" r="D9">
        <f>AN9</f>
        <v>Viertelf.</v>
      </c>
      <c s="7" r="E9">
        <v>18.0</v>
      </c>
      <c s="92" r="F9">
        <v>4.0</v>
      </c>
      <c s="92" r="G9">
        <v>105.0</v>
      </c>
      <c t="str" s="95" r="H9">
        <f>'Spielplan So'!D12</f>
        <v>TSV Gärtringen</v>
      </c>
      <c t="s" s="82" r="I9">
        <v>2534</v>
      </c>
      <c t="str" s="95" r="J9">
        <f>'Spielplan So'!F12</f>
        <v>TSV Grafenau</v>
      </c>
      <c s="95" r="K9"/>
      <c t="str" s="95" r="L9">
        <f>'Spielplan So'!G12</f>
        <v>TV Segnitz</v>
      </c>
      <c t="str" s="95" r="M9">
        <f>'Spielplan So'!D11</f>
        <v>1.Gr.D</v>
      </c>
      <c t="str" s="95" r="N9">
        <f>'Spielplan So'!E11</f>
        <v> -</v>
      </c>
      <c t="str" s="95" r="O9">
        <f>'Spielplan So'!F11</f>
        <v>Sieger Spiel 101</v>
      </c>
      <c t="str" s="95" r="P9">
        <f>'Spielplan So'!G11</f>
        <v>Verlierer Spiel 101</v>
      </c>
      <c s="97" r="Q9">
        <v>12.0</v>
      </c>
      <c t="s" s="100" r="R9">
        <v>2535</v>
      </c>
      <c s="97" r="S9">
        <v>10.0</v>
      </c>
      <c s="493" r="T9"/>
      <c s="97" r="U9">
        <v>1.0</v>
      </c>
      <c t="s" s="100" r="V9">
        <v>2536</v>
      </c>
      <c s="97" r="W9">
        <v>11.0</v>
      </c>
      <c s="493" r="X9"/>
      <c s="97" r="Y9">
        <v>13.0</v>
      </c>
      <c t="s" s="100" r="Z9">
        <v>2537</v>
      </c>
      <c s="494" r="AA9">
        <v>11.0</v>
      </c>
      <c t="str" s="102" r="AB9">
        <f>IF(Q9=S9,"",IF(Q9&gt;S9,1,0))</f>
        <v>1</v>
      </c>
      <c t="str" s="102" r="AC9">
        <f>IF(U9=W9,"",IF(U9&gt;W9,1,0))</f>
        <v>0</v>
      </c>
      <c t="str" s="102" r="AD9">
        <f>IF(Y9=AA9,"",IF(Y9&gt;AA9,1,0))</f>
        <v>1</v>
      </c>
      <c t="str" s="102" r="AE9">
        <f>IF(Q9=S9,"",IF(Q9&lt;S9,1,0))</f>
        <v>0</v>
      </c>
      <c t="str" s="102" r="AF9">
        <f>IF(U9=W9,"",IF(U9&lt;W9,1,0))</f>
        <v>1</v>
      </c>
      <c t="str" s="102" r="AG9">
        <f>IF(Y9=AA9,"",IF(Y9&lt;AA9,1,0))</f>
        <v>0</v>
      </c>
      <c t="str" s="103" r="AH9">
        <f>COUNTIF(AB9:AD9,1)</f>
        <v>2</v>
      </c>
      <c t="s" s="103" r="AI9">
        <v>2538</v>
      </c>
      <c t="str" s="103" r="AJ9">
        <f>COUNTIF(AE9:AG9,1)</f>
        <v>1</v>
      </c>
      <c t="str" s="103" r="AK9">
        <f>IF(AH9=2,2,IF(AJ9=2,0,AH9))</f>
        <v>2</v>
      </c>
      <c t="s" s="103" r="AL9">
        <v>2539</v>
      </c>
      <c t="str" s="103" r="AM9">
        <f>IF(AJ9=2,2,IF(AH9=2,0,AJ9))</f>
        <v>0</v>
      </c>
      <c t="s" s="7" r="AN9">
        <v>2540</v>
      </c>
      <c s="41" r="AO9"/>
      <c s="41" r="AP9"/>
      <c s="41" r="AQ9"/>
      <c s="41" r="AR9"/>
      <c s="41" r="AS9"/>
      <c s="41" r="AT9"/>
      <c s="41" r="AU9"/>
      <c s="41" r="AV9"/>
      <c s="41" r="AW9"/>
      <c s="41" r="AX9"/>
    </row>
    <row customHeight="1" r="10" ht="15.75">
      <c t="str" s="7" r="A10">
        <f>G10</f>
        <v>106</v>
      </c>
      <c t="str" s="93" r="B10">
        <f>'Spielplan Sa'!I$2</f>
        <v>9/28/2014</v>
      </c>
      <c t="str" s="7" r="C10">
        <f>'Spielplan Sa'!A$4</f>
        <v>männlich U16</v>
      </c>
      <c t="str" s="7" r="D10">
        <f>AN10</f>
        <v>Viertelf.</v>
      </c>
      <c s="7" r="E10">
        <v>18.0</v>
      </c>
      <c s="92" r="F10">
        <v>5.0</v>
      </c>
      <c s="92" r="G10">
        <v>106.0</v>
      </c>
      <c t="str" s="95" r="H10">
        <f>'Spielplan So'!J12</f>
        <v>VfL Kellinghusen</v>
      </c>
      <c t="s" s="82" r="I10">
        <v>2541</v>
      </c>
      <c t="str" s="95" r="J10">
        <f>'Spielplan So'!L12</f>
        <v>TSV Calw</v>
      </c>
      <c s="95" r="K10"/>
      <c t="str" s="95" r="L10">
        <f>'Spielplan So'!M12</f>
        <v>TV Waibsatdt</v>
      </c>
      <c t="str" s="95" r="M10">
        <f>'Spielplan So'!J11</f>
        <v>1.Grp.A</v>
      </c>
      <c t="str" s="95" r="N10">
        <f>'Spielplan So'!K11</f>
        <v> -</v>
      </c>
      <c t="str" s="95" r="O10">
        <f>'Spielplan So'!L11</f>
        <v>Sieger Spiel 102</v>
      </c>
      <c t="str" s="95" r="P10">
        <f>'Spielplan So'!M11</f>
        <v>Verlierer Spiel 102</v>
      </c>
      <c s="97" r="Q10">
        <v>11.0</v>
      </c>
      <c t="s" s="100" r="R10">
        <v>2542</v>
      </c>
      <c s="97" r="S10">
        <v>6.0</v>
      </c>
      <c s="493" r="T10"/>
      <c s="97" r="U10">
        <v>11.0</v>
      </c>
      <c t="s" s="100" r="V10">
        <v>2543</v>
      </c>
      <c s="97" r="W10">
        <v>6.0</v>
      </c>
      <c s="493" r="X10"/>
      <c s="102" r="Y10"/>
      <c t="s" s="100" r="Z10">
        <v>2544</v>
      </c>
      <c s="492" r="AA10"/>
      <c t="str" s="102" r="AB10">
        <f>IF(Q10=S10,"",IF(Q10&gt;S10,1,0))</f>
        <v>1</v>
      </c>
      <c t="str" s="102" r="AC10">
        <f>IF(U10=W10,"",IF(U10&gt;W10,1,0))</f>
        <v>1</v>
      </c>
      <c t="str" s="102" r="AD10">
        <f>IF(Y10=AA10,"",IF(Y10&gt;AA10,1,0))</f>
        <v/>
      </c>
      <c t="str" s="102" r="AE10">
        <f>IF(Q10=S10,"",IF(Q10&lt;S10,1,0))</f>
        <v>0</v>
      </c>
      <c t="str" s="102" r="AF10">
        <f>IF(U10=W10,"",IF(U10&lt;W10,1,0))</f>
        <v>0</v>
      </c>
      <c t="str" s="102" r="AG10">
        <f>IF(Y10=AA10,"",IF(Y10&lt;AA10,1,0))</f>
        <v/>
      </c>
      <c t="str" s="103" r="AH10">
        <f>COUNTIF(AB10:AD10,1)</f>
        <v>2</v>
      </c>
      <c t="s" s="103" r="AI10">
        <v>2545</v>
      </c>
      <c t="str" s="103" r="AJ10">
        <f>COUNTIF(AE10:AG10,1)</f>
        <v>0</v>
      </c>
      <c t="str" s="103" r="AK10">
        <f>IF(AH10=2,2,IF(AJ10=2,0,AH10))</f>
        <v>2</v>
      </c>
      <c t="s" s="103" r="AL10">
        <v>2546</v>
      </c>
      <c t="str" s="103" r="AM10">
        <f>IF(AJ10=2,2,IF(AH10=2,0,AJ10))</f>
        <v>0</v>
      </c>
      <c t="s" s="7" r="AN10">
        <v>2547</v>
      </c>
      <c s="41" r="AO10"/>
      <c s="41" r="AP10"/>
      <c s="41" r="AQ10"/>
      <c s="41" r="AR10"/>
      <c s="41" r="AS10"/>
      <c s="41" r="AT10"/>
      <c s="41" r="AU10"/>
      <c s="41" r="AV10"/>
      <c s="41" r="AW10"/>
      <c s="41" r="AX10"/>
    </row>
    <row customHeight="1" r="11" ht="15.75">
      <c t="str" s="7" r="A11">
        <f>G11</f>
        <v>107</v>
      </c>
      <c t="str" s="93" r="B11">
        <f>'Spielplan Sa'!I$2</f>
        <v>9/28/2014</v>
      </c>
      <c t="str" s="7" r="C11">
        <f>'Spielplan Sa'!A$4</f>
        <v>männlich U16</v>
      </c>
      <c t="str" s="7" r="D11">
        <f>AN11</f>
        <v>Viertelf.</v>
      </c>
      <c s="7" r="E11">
        <v>19.0</v>
      </c>
      <c s="92" r="F11">
        <v>4.0</v>
      </c>
      <c s="92" r="G11">
        <v>107.0</v>
      </c>
      <c t="str" s="95" r="H11">
        <f>'Spielplan So'!D14</f>
        <v>TV Vaihingen/Enz</v>
      </c>
      <c t="s" s="82" r="I11">
        <v>2548</v>
      </c>
      <c t="str" s="95" r="J11">
        <f>'Spielplan So'!F14</f>
        <v>NlV Vaihingen</v>
      </c>
      <c s="95" r="K11"/>
      <c t="str" s="95" r="L11">
        <f>'Spielplan So'!G14</f>
        <v>TSV Grafenau</v>
      </c>
      <c t="str" s="95" r="M11">
        <f>'Spielplan So'!D13</f>
        <v>1.Gr.C</v>
      </c>
      <c t="str" s="95" r="N11">
        <f>'Spielplan So'!E13</f>
        <v> -</v>
      </c>
      <c t="str" s="95" r="O11">
        <f>'Spielplan So'!F13</f>
        <v>Sieger Spiel 103</v>
      </c>
      <c t="str" s="95" r="P11">
        <f>'Spielplan So'!G13</f>
        <v>Verlierer Spiel 105</v>
      </c>
      <c s="97" r="Q11">
        <v>9.0</v>
      </c>
      <c t="s" s="100" r="R11">
        <v>2549</v>
      </c>
      <c s="97" r="S11">
        <v>11.0</v>
      </c>
      <c s="493" r="T11"/>
      <c s="97" r="U11">
        <v>11.0</v>
      </c>
      <c t="s" s="100" r="V11">
        <v>2550</v>
      </c>
      <c s="97" r="W11">
        <v>8.0</v>
      </c>
      <c s="493" r="X11"/>
      <c s="97" r="Y11">
        <v>8.0</v>
      </c>
      <c t="s" s="100" r="Z11">
        <v>2551</v>
      </c>
      <c s="494" r="AA11">
        <v>11.0</v>
      </c>
      <c t="str" s="102" r="AB11">
        <f>IF(Q11=S11,"",IF(Q11&gt;S11,1,0))</f>
        <v>0</v>
      </c>
      <c t="str" s="102" r="AC11">
        <f>IF(U11=W11,"",IF(U11&gt;W11,1,0))</f>
        <v>1</v>
      </c>
      <c t="str" s="102" r="AD11">
        <f>IF(Y11=AA11,"",IF(Y11&gt;AA11,1,0))</f>
        <v>0</v>
      </c>
      <c t="str" s="102" r="AE11">
        <f>IF(Q11=S11,"",IF(Q11&lt;S11,1,0))</f>
        <v>1</v>
      </c>
      <c t="str" s="102" r="AF11">
        <f>IF(U11=W11,"",IF(U11&lt;W11,1,0))</f>
        <v>0</v>
      </c>
      <c t="str" s="102" r="AG11">
        <f>IF(Y11=AA11,"",IF(Y11&lt;AA11,1,0))</f>
        <v>1</v>
      </c>
      <c t="str" s="103" r="AH11">
        <f>COUNTIF(AB11:AD11,1)</f>
        <v>1</v>
      </c>
      <c t="s" s="103" r="AI11">
        <v>2552</v>
      </c>
      <c t="str" s="103" r="AJ11">
        <f>COUNTIF(AE11:AG11,1)</f>
        <v>2</v>
      </c>
      <c t="str" s="103" r="AK11">
        <f>IF(AH11=2,2,IF(AJ11=2,0,AH11))</f>
        <v>0</v>
      </c>
      <c t="s" s="103" r="AL11">
        <v>2553</v>
      </c>
      <c t="str" s="103" r="AM11">
        <f>IF(AJ11=2,2,IF(AH11=2,0,AJ11))</f>
        <v>2</v>
      </c>
      <c t="s" s="7" r="AN11">
        <v>2554</v>
      </c>
      <c s="41" r="AO11"/>
      <c s="41" r="AP11"/>
      <c s="41" r="AQ11"/>
      <c s="41" r="AR11"/>
      <c s="41" r="AS11"/>
      <c s="41" r="AT11"/>
      <c s="41" r="AU11"/>
      <c s="41" r="AV11"/>
      <c s="41" r="AW11"/>
      <c s="41" r="AX11"/>
    </row>
    <row customHeight="1" r="12" ht="15.75">
      <c t="str" s="7" r="A12">
        <f>G12</f>
        <v>108</v>
      </c>
      <c t="str" s="93" r="B12">
        <f>'Spielplan Sa'!I$2</f>
        <v>9/28/2014</v>
      </c>
      <c t="str" s="7" r="C12">
        <f>'Spielplan Sa'!A$4</f>
        <v>männlich U16</v>
      </c>
      <c t="str" s="7" r="D12">
        <f>AN12</f>
        <v>Viertelf.</v>
      </c>
      <c s="7" r="E12">
        <v>19.0</v>
      </c>
      <c s="92" r="F12">
        <v>5.0</v>
      </c>
      <c s="92" r="G12">
        <v>108.0</v>
      </c>
      <c t="str" s="95" r="H12">
        <f>'Spielplan So'!J14</f>
        <v>TV Brettorf</v>
      </c>
      <c t="s" s="82" r="I12">
        <v>2555</v>
      </c>
      <c t="str" s="95" r="J12">
        <f>'Spielplan So'!L14</f>
        <v>Berliner Turnerschaft</v>
      </c>
      <c s="95" r="K12"/>
      <c t="str" s="95" r="L12">
        <f>'Spielplan So'!M14</f>
        <v>TSV Calw</v>
      </c>
      <c t="str" s="95" r="M12">
        <f>'Spielplan So'!J13</f>
        <v>1.Grp.B</v>
      </c>
      <c t="str" s="95" r="N12">
        <f>'Spielplan So'!K13</f>
        <v> -</v>
      </c>
      <c t="str" s="95" r="O12">
        <f>'Spielplan So'!L13</f>
        <v>Sieger Spiel 104</v>
      </c>
      <c t="str" s="95" r="P12">
        <f>'Spielplan So'!M13</f>
        <v>Verlierer Spiel 106</v>
      </c>
      <c s="97" r="Q12">
        <v>11.0</v>
      </c>
      <c t="s" s="100" r="R12">
        <v>2556</v>
      </c>
      <c s="97" r="S12">
        <v>5.0</v>
      </c>
      <c s="493" r="T12"/>
      <c s="97" r="U12">
        <v>11.0</v>
      </c>
      <c t="s" s="100" r="V12">
        <v>2557</v>
      </c>
      <c s="97" r="W12">
        <v>4.0</v>
      </c>
      <c s="493" r="X12"/>
      <c s="102" r="Y12"/>
      <c t="s" s="100" r="Z12">
        <v>2558</v>
      </c>
      <c s="492" r="AA12"/>
      <c t="str" s="102" r="AB12">
        <f>IF(Q12=S12,"",IF(Q12&gt;S12,1,0))</f>
        <v>1</v>
      </c>
      <c t="str" s="102" r="AC12">
        <f>IF(U12=W12,"",IF(U12&gt;W12,1,0))</f>
        <v>1</v>
      </c>
      <c t="str" s="102" r="AD12">
        <f>IF(Y12=AA12,"",IF(Y12&gt;AA12,1,0))</f>
        <v/>
      </c>
      <c t="str" s="102" r="AE12">
        <f>IF(Q12=S12,"",IF(Q12&lt;S12,1,0))</f>
        <v>0</v>
      </c>
      <c t="str" s="102" r="AF12">
        <f>IF(U12=W12,"",IF(U12&lt;W12,1,0))</f>
        <v>0</v>
      </c>
      <c t="str" s="102" r="AG12">
        <f>IF(Y12=AA12,"",IF(Y12&lt;AA12,1,0))</f>
        <v/>
      </c>
      <c t="str" s="103" r="AH12">
        <f>COUNTIF(AB12:AD12,1)</f>
        <v>2</v>
      </c>
      <c t="s" s="103" r="AI12">
        <v>2559</v>
      </c>
      <c t="str" s="103" r="AJ12">
        <f>COUNTIF(AE12:AG12,1)</f>
        <v>0</v>
      </c>
      <c t="str" s="103" r="AK12">
        <f>IF(AH12=2,2,IF(AJ12=2,0,AH12))</f>
        <v>2</v>
      </c>
      <c t="s" s="103" r="AL12">
        <v>2560</v>
      </c>
      <c t="str" s="103" r="AM12">
        <f>IF(AJ12=2,2,IF(AH12=2,0,AJ12))</f>
        <v>0</v>
      </c>
      <c t="s" s="7" r="AN12">
        <v>2561</v>
      </c>
      <c s="41" r="AO12"/>
      <c s="41" r="AP12"/>
      <c s="41" r="AQ12"/>
      <c s="41" r="AR12"/>
      <c s="41" r="AS12"/>
      <c s="41" r="AT12"/>
      <c s="41" r="AU12"/>
      <c s="41" r="AV12"/>
      <c s="41" r="AW12"/>
      <c s="41" r="AX12"/>
    </row>
    <row customHeight="1" r="13" ht="15.75">
      <c t="str" s="7" r="A13">
        <f>G13</f>
        <v>113</v>
      </c>
      <c t="str" s="93" r="B13">
        <f>'Spielplan Sa'!I$2</f>
        <v>9/28/2014</v>
      </c>
      <c t="str" s="7" r="C13">
        <f>'Spielplan Sa'!A$4</f>
        <v>männlich U16</v>
      </c>
      <c t="str" s="7" r="D13">
        <f>AN13</f>
        <v> 9-12</v>
      </c>
      <c s="7" r="E13">
        <v>20.0</v>
      </c>
      <c s="92" r="F13">
        <v>4.0</v>
      </c>
      <c s="92" r="G13">
        <v>113.0</v>
      </c>
      <c t="str" s="95" r="H13">
        <f>'Spielplan So'!D16</f>
        <v>TV Segnitz</v>
      </c>
      <c t="s" s="82" r="I13">
        <v>2562</v>
      </c>
      <c t="str" s="95" r="J13">
        <f>'Spielplan So'!F16</f>
        <v>TV Waibsatdt</v>
      </c>
      <c s="95" r="K13"/>
      <c t="str" s="95" r="L13">
        <f>'Spielplan So'!G16</f>
        <v>TV Vaihingen/Enz</v>
      </c>
      <c t="str" s="95" r="M13">
        <f>'Spielplan So'!D15</f>
        <v>Verlierer Spiel 101</v>
      </c>
      <c t="str" s="95" r="N13">
        <f>'Spielplan So'!E15</f>
        <v> -</v>
      </c>
      <c t="str" s="95" r="O13">
        <f>'Spielplan So'!F15</f>
        <v>Verlierer Spiel 102</v>
      </c>
      <c t="str" s="95" r="P13">
        <f>'Spielplan So'!G15</f>
        <v>Verlierer Spiel 107</v>
      </c>
      <c s="97" r="Q13">
        <v>9.0</v>
      </c>
      <c t="s" s="100" r="R13">
        <v>2563</v>
      </c>
      <c s="97" r="S13">
        <v>11.0</v>
      </c>
      <c s="493" r="T13"/>
      <c s="97" r="U13">
        <v>11.0</v>
      </c>
      <c t="s" s="100" r="V13">
        <v>2564</v>
      </c>
      <c s="97" r="W13">
        <v>7.0</v>
      </c>
      <c s="493" r="X13"/>
      <c s="97" r="Y13">
        <v>1.0</v>
      </c>
      <c t="s" s="100" r="Z13">
        <v>2565</v>
      </c>
      <c s="494" r="AA13">
        <v>11.0</v>
      </c>
      <c t="str" s="102" r="AB13">
        <f>IF(Q13=S13,"",IF(Q13&gt;S13,1,0))</f>
        <v>0</v>
      </c>
      <c t="str" s="102" r="AC13">
        <f>IF(U13=W13,"",IF(U13&gt;W13,1,0))</f>
        <v>1</v>
      </c>
      <c t="str" s="102" r="AD13">
        <f>IF(Y13=AA13,"",IF(Y13&gt;AA13,1,0))</f>
        <v>0</v>
      </c>
      <c t="str" s="102" r="AE13">
        <f>IF(Q13=S13,"",IF(Q13&lt;S13,1,0))</f>
        <v>1</v>
      </c>
      <c t="str" s="102" r="AF13">
        <f>IF(U13=W13,"",IF(U13&lt;W13,1,0))</f>
        <v>0</v>
      </c>
      <c t="str" s="102" r="AG13">
        <f>IF(Y13=AA13,"",IF(Y13&lt;AA13,1,0))</f>
        <v>1</v>
      </c>
      <c t="str" s="103" r="AH13">
        <f>COUNTIF(AB13:AD13,1)</f>
        <v>1</v>
      </c>
      <c t="s" s="103" r="AI13">
        <v>2566</v>
      </c>
      <c t="str" s="103" r="AJ13">
        <f>COUNTIF(AE13:AG13,1)</f>
        <v>2</v>
      </c>
      <c t="str" s="103" r="AK13">
        <f>IF(AH13=2,2,IF(AJ13=2,0,AH13))</f>
        <v>0</v>
      </c>
      <c t="s" s="103" r="AL13">
        <v>2567</v>
      </c>
      <c t="str" s="103" r="AM13">
        <f>IF(AJ13=2,2,IF(AH13=2,0,AJ13))</f>
        <v>2</v>
      </c>
      <c t="s" s="7" r="AN13">
        <v>2568</v>
      </c>
      <c s="41" r="AO13"/>
      <c s="41" r="AP13"/>
      <c s="41" r="AQ13"/>
      <c s="41" r="AR13"/>
      <c s="41" r="AS13"/>
      <c s="41" r="AT13"/>
      <c s="41" r="AU13"/>
      <c s="41" r="AV13"/>
      <c s="41" r="AW13"/>
      <c s="41" r="AX13"/>
    </row>
    <row customHeight="1" r="14" ht="15.75">
      <c t="str" s="7" r="A14">
        <f>G14</f>
        <v>114</v>
      </c>
      <c t="str" s="93" r="B14">
        <f>'Spielplan Sa'!I$2</f>
        <v>9/28/2014</v>
      </c>
      <c t="str" s="7" r="C14">
        <f>'Spielplan Sa'!A$4</f>
        <v>männlich U16</v>
      </c>
      <c t="str" s="7" r="D14">
        <f>AN14</f>
        <v> 9-12</v>
      </c>
      <c s="7" r="E14">
        <v>20.0</v>
      </c>
      <c s="92" r="F14">
        <v>5.0</v>
      </c>
      <c s="92" r="G14">
        <v>114.0</v>
      </c>
      <c t="str" s="95" r="H14">
        <f>'Spielplan So'!J16</f>
        <v>TV Wünschmichelbach</v>
      </c>
      <c t="s" s="82" r="I14">
        <v>2569</v>
      </c>
      <c t="str" s="95" r="J14">
        <f>'Spielplan So'!L16</f>
        <v>Leichlinger TV</v>
      </c>
      <c s="95" r="K14"/>
      <c t="str" s="95" r="L14">
        <f>'Spielplan So'!M16</f>
        <v>Berliner Turnerschaft</v>
      </c>
      <c t="str" s="95" r="M14">
        <f>'Spielplan So'!J15</f>
        <v>Verlierer Spiel 103</v>
      </c>
      <c t="str" s="95" r="N14">
        <f>'Spielplan So'!K15</f>
        <v> -</v>
      </c>
      <c t="str" s="95" r="O14">
        <f>'Spielplan So'!L15</f>
        <v>Verlierer Spiel 104</v>
      </c>
      <c t="str" s="95" r="P14">
        <f>'Spielplan So'!M15</f>
        <v>Verlierer Spiel 108</v>
      </c>
      <c s="97" r="Q14">
        <v>11.0</v>
      </c>
      <c t="s" s="100" r="R14">
        <v>2570</v>
      </c>
      <c s="97" r="S14">
        <v>4.0</v>
      </c>
      <c s="493" r="T14"/>
      <c s="97" r="U14">
        <v>9.0</v>
      </c>
      <c t="s" s="100" r="V14">
        <v>2571</v>
      </c>
      <c s="97" r="W14">
        <v>11.0</v>
      </c>
      <c s="493" r="X14"/>
      <c s="97" r="Y14">
        <v>12.0</v>
      </c>
      <c t="s" s="100" r="Z14">
        <v>2572</v>
      </c>
      <c s="494" r="AA14">
        <v>10.0</v>
      </c>
      <c t="str" s="102" r="AB14">
        <f>IF(Q14=S14,"",IF(Q14&gt;S14,1,0))</f>
        <v>1</v>
      </c>
      <c t="str" s="102" r="AC14">
        <f>IF(U14=W14,"",IF(U14&gt;W14,1,0))</f>
        <v>0</v>
      </c>
      <c t="str" s="102" r="AD14">
        <f>IF(Y14=AA14,"",IF(Y14&gt;AA14,1,0))</f>
        <v>1</v>
      </c>
      <c t="str" s="102" r="AE14">
        <f>IF(Q14=S14,"",IF(Q14&lt;S14,1,0))</f>
        <v>0</v>
      </c>
      <c t="str" s="102" r="AF14">
        <f>IF(U14=W14,"",IF(U14&lt;W14,1,0))</f>
        <v>1</v>
      </c>
      <c t="str" s="102" r="AG14">
        <f>IF(Y14=AA14,"",IF(Y14&lt;AA14,1,0))</f>
        <v>0</v>
      </c>
      <c t="str" s="103" r="AH14">
        <f>COUNTIF(AB14:AD14,1)</f>
        <v>2</v>
      </c>
      <c t="s" s="103" r="AI14">
        <v>2573</v>
      </c>
      <c t="str" s="103" r="AJ14">
        <f>COUNTIF(AE14:AG14,1)</f>
        <v>1</v>
      </c>
      <c t="str" s="103" r="AK14">
        <f>IF(AH14=2,2,IF(AJ14=2,0,AH14))</f>
        <v>2</v>
      </c>
      <c t="s" s="103" r="AL14">
        <v>2574</v>
      </c>
      <c t="str" s="103" r="AM14">
        <f>IF(AJ14=2,2,IF(AH14=2,0,AJ14))</f>
        <v>0</v>
      </c>
      <c t="s" s="7" r="AN14">
        <v>2575</v>
      </c>
      <c s="41" r="AO14"/>
      <c s="41" r="AP14"/>
      <c s="41" r="AQ14"/>
      <c s="41" r="AR14"/>
      <c s="41" r="AS14"/>
      <c s="41" r="AT14"/>
      <c s="41" r="AU14"/>
      <c s="41" r="AV14"/>
      <c s="41" r="AW14"/>
      <c s="41" r="AX14"/>
    </row>
    <row customHeight="1" r="15" ht="15.75">
      <c t="str" s="7" r="A15">
        <f>G15</f>
        <v>117</v>
      </c>
      <c t="str" s="93" r="B15">
        <f>'Spielplan Sa'!I$2</f>
        <v>9/28/2014</v>
      </c>
      <c t="str" s="7" r="C15">
        <f>'Spielplan Sa'!A$4</f>
        <v>männlich U16</v>
      </c>
      <c t="str" s="7" r="D15">
        <f>AN15</f>
        <v> 5-8</v>
      </c>
      <c s="7" r="E15">
        <v>21.0</v>
      </c>
      <c s="92" r="F15">
        <v>4.0</v>
      </c>
      <c s="92" r="G15">
        <v>117.0</v>
      </c>
      <c t="str" s="95" r="H15">
        <f>'Spielplan So'!D18</f>
        <v>TSV Grafenau</v>
      </c>
      <c t="s" s="82" r="I15">
        <v>2576</v>
      </c>
      <c t="str" s="95" r="J15">
        <f>'Spielplan So'!F18</f>
        <v>TSV Calw</v>
      </c>
      <c s="95" r="K15"/>
      <c t="str" s="95" r="L15">
        <f>'Spielplan So'!G18</f>
        <v>NlV Vaihingen</v>
      </c>
      <c t="str" s="95" r="M15">
        <f>'Spielplan So'!D17</f>
        <v>Verlierer Spiel 105</v>
      </c>
      <c t="str" s="95" r="N15">
        <f>'Spielplan So'!E17</f>
        <v> -</v>
      </c>
      <c t="str" s="95" r="O15">
        <f>'Spielplan So'!F17</f>
        <v>Verlierer Spiel 106</v>
      </c>
      <c t="str" s="95" r="P15">
        <f>'Spielplan So'!G17</f>
        <v>Sieger Spiel 107</v>
      </c>
      <c s="97" r="Q15">
        <v>11.0</v>
      </c>
      <c t="s" s="100" r="R15">
        <v>2577</v>
      </c>
      <c s="97" r="S15">
        <v>3.0</v>
      </c>
      <c s="493" r="T15"/>
      <c s="97" r="U15">
        <v>14.0</v>
      </c>
      <c t="s" s="100" r="V15">
        <v>2578</v>
      </c>
      <c s="97" r="W15">
        <v>12.0</v>
      </c>
      <c s="493" r="X15"/>
      <c s="97" r="Y15">
        <v>13.0</v>
      </c>
      <c t="s" s="100" r="Z15">
        <v>2579</v>
      </c>
      <c s="494" r="AA15">
        <v>11.0</v>
      </c>
      <c t="str" s="102" r="AB15">
        <f>IF(Q15=S15,"",IF(Q15&gt;S15,1,0))</f>
        <v>1</v>
      </c>
      <c t="str" s="102" r="AC15">
        <f>IF(U15=W15,"",IF(U15&gt;W15,1,0))</f>
        <v>1</v>
      </c>
      <c t="str" s="102" r="AD15">
        <f>IF(Y15=AA15,"",IF(Y15&gt;AA15,1,0))</f>
        <v>1</v>
      </c>
      <c t="str" s="102" r="AE15">
        <f>IF(Q15=S15,"",IF(Q15&lt;S15,1,0))</f>
        <v>0</v>
      </c>
      <c t="str" s="102" r="AF15">
        <f>IF(U15=W15,"",IF(U15&lt;W15,1,0))</f>
        <v>0</v>
      </c>
      <c t="str" s="102" r="AG15">
        <f>IF(Y15=AA15,"",IF(Y15&lt;AA15,1,0))</f>
        <v>0</v>
      </c>
      <c t="str" s="103" r="AH15">
        <f>COUNTIF(AB15:AD15,1)</f>
        <v>3</v>
      </c>
      <c t="s" s="103" r="AI15">
        <v>2580</v>
      </c>
      <c t="str" s="103" r="AJ15">
        <f>COUNTIF(AE15:AG15,1)</f>
        <v>0</v>
      </c>
      <c t="str" s="103" r="AK15">
        <f>IF(AH15=2,2,IF(AJ15=2,0,AH15))</f>
        <v>3</v>
      </c>
      <c t="s" s="103" r="AL15">
        <v>2581</v>
      </c>
      <c t="str" s="103" r="AM15">
        <f>IF(AJ15=2,2,IF(AH15=2,0,AJ15))</f>
        <v>0</v>
      </c>
      <c t="s" s="7" r="AN15">
        <v>2582</v>
      </c>
      <c s="41" r="AO15"/>
      <c s="41" r="AP15"/>
      <c s="41" r="AQ15"/>
      <c s="41" r="AR15"/>
      <c s="41" r="AS15"/>
      <c s="41" r="AT15"/>
      <c s="41" r="AU15"/>
      <c s="41" r="AV15"/>
      <c s="41" r="AW15"/>
      <c s="41" r="AX15"/>
    </row>
    <row customHeight="1" r="16" ht="15.75">
      <c t="str" s="7" r="A16">
        <f>G16</f>
        <v>118</v>
      </c>
      <c t="str" s="93" r="B16">
        <f>'Spielplan Sa'!I$2</f>
        <v>9/28/2014</v>
      </c>
      <c t="str" s="7" r="C16">
        <f>'Spielplan Sa'!A$4</f>
        <v>männlich U16</v>
      </c>
      <c t="str" s="7" r="D16">
        <f>AN16</f>
        <v> 5-8</v>
      </c>
      <c s="7" r="E16">
        <v>21.0</v>
      </c>
      <c s="92" r="F16">
        <v>5.0</v>
      </c>
      <c s="92" r="G16">
        <v>118.0</v>
      </c>
      <c t="str" s="95" r="H16">
        <f>'Spielplan So'!J18</f>
        <v>TV Vaihingen/Enz</v>
      </c>
      <c t="s" s="82" r="I16">
        <v>2583</v>
      </c>
      <c t="str" s="95" r="J16">
        <f>'Spielplan So'!L18</f>
        <v>Berliner Turnerschaft</v>
      </c>
      <c s="95" r="K16"/>
      <c t="str" s="95" r="L16">
        <f>'Spielplan So'!M18</f>
        <v>TV Wünschmichelbach</v>
      </c>
      <c t="str" s="95" r="M16">
        <f>'Spielplan So'!J17</f>
        <v>Verlierer Spiel 107</v>
      </c>
      <c t="str" s="95" r="N16">
        <f>'Spielplan So'!K17</f>
        <v> -</v>
      </c>
      <c t="str" s="95" r="O16">
        <f>'Spielplan So'!L17</f>
        <v>Verlierer Spiel 108</v>
      </c>
      <c t="str" s="95" r="P16">
        <f>'Spielplan So'!M17</f>
        <v>Sieger Spiel 114</v>
      </c>
      <c s="97" r="Q16">
        <v>11.0</v>
      </c>
      <c t="s" s="100" r="R16">
        <v>2584</v>
      </c>
      <c s="97" r="S16">
        <v>4.0</v>
      </c>
      <c s="493" r="T16"/>
      <c s="97" r="U16">
        <v>6.0</v>
      </c>
      <c t="s" s="100" r="V16">
        <v>2585</v>
      </c>
      <c s="97" r="W16">
        <v>11.0</v>
      </c>
      <c s="493" r="X16"/>
      <c s="97" r="Y16">
        <v>11.0</v>
      </c>
      <c t="s" s="100" r="Z16">
        <v>2586</v>
      </c>
      <c s="494" r="AA16">
        <v>6.0</v>
      </c>
      <c t="str" s="102" r="AB16">
        <f>IF(Q16=S16,"",IF(Q16&gt;S16,1,0))</f>
        <v>1</v>
      </c>
      <c t="str" s="102" r="AC16">
        <f>IF(U16=W16,"",IF(U16&gt;W16,1,0))</f>
        <v>0</v>
      </c>
      <c t="str" s="102" r="AD16">
        <f>IF(Y16=AA16,"",IF(Y16&gt;AA16,1,0))</f>
        <v>1</v>
      </c>
      <c t="str" s="102" r="AE16">
        <f>IF(Q16=S16,"",IF(Q16&lt;S16,1,0))</f>
        <v>0</v>
      </c>
      <c t="str" s="102" r="AF16">
        <f>IF(U16=W16,"",IF(U16&lt;W16,1,0))</f>
        <v>1</v>
      </c>
      <c t="str" s="102" r="AG16">
        <f>IF(Y16=AA16,"",IF(Y16&lt;AA16,1,0))</f>
        <v>0</v>
      </c>
      <c t="str" s="103" r="AH16">
        <f>COUNTIF(AB16:AD16,1)</f>
        <v>2</v>
      </c>
      <c t="s" s="103" r="AI16">
        <v>2587</v>
      </c>
      <c t="str" s="103" r="AJ16">
        <f>COUNTIF(AE16:AG16,1)</f>
        <v>1</v>
      </c>
      <c t="str" s="103" r="AK16">
        <f>IF(AH16=2,2,IF(AJ16=2,0,AH16))</f>
        <v>2</v>
      </c>
      <c t="s" s="103" r="AL16">
        <v>2588</v>
      </c>
      <c t="str" s="103" r="AM16">
        <f>IF(AJ16=2,2,IF(AH16=2,0,AJ16))</f>
        <v>0</v>
      </c>
      <c t="s" s="7" r="AN16">
        <v>2589</v>
      </c>
      <c s="41" r="AO16"/>
      <c s="41" r="AP16"/>
      <c s="41" r="AQ16"/>
      <c s="41" r="AR16"/>
      <c s="41" r="AS16"/>
      <c s="41" r="AT16"/>
      <c s="41" r="AU16"/>
      <c s="41" r="AV16"/>
      <c s="41" r="AW16"/>
      <c s="41" r="AX16"/>
    </row>
    <row customHeight="1" r="17" ht="15.75">
      <c t="str" s="7" r="A17">
        <f>G17</f>
        <v>109</v>
      </c>
      <c t="str" s="93" r="B17">
        <f>'Spielplan Sa'!I$2</f>
        <v>9/28/2014</v>
      </c>
      <c t="str" s="7" r="C17">
        <f>'Spielplan Sa'!A$4</f>
        <v>männlich U16</v>
      </c>
      <c t="str" s="7" r="D17">
        <f>AN17</f>
        <v>HF 1</v>
      </c>
      <c s="7" r="E17">
        <v>22.0</v>
      </c>
      <c s="92" r="F17">
        <v>4.0</v>
      </c>
      <c s="92" r="G17">
        <v>109.0</v>
      </c>
      <c t="str" s="95" r="H17">
        <f>'Spielplan So'!D20</f>
        <v>TSV Gärtringen</v>
      </c>
      <c t="s" s="82" r="I17">
        <v>2590</v>
      </c>
      <c t="str" s="95" r="J17">
        <f>'Spielplan So'!F20</f>
        <v>VfL Kellinghusen</v>
      </c>
      <c s="95" r="K17"/>
      <c t="str" s="95" r="L17">
        <f>'Spielplan So'!G20</f>
        <v>TSV Calw</v>
      </c>
      <c t="str" s="95" r="M17">
        <f>'Spielplan So'!D19</f>
        <v>Sieger Spiel 105</v>
      </c>
      <c t="str" s="95" r="N17">
        <f>'Spielplan So'!E19</f>
        <v> -</v>
      </c>
      <c t="str" s="95" r="O17">
        <f>'Spielplan So'!F19</f>
        <v>Sieger Spiel 106</v>
      </c>
      <c t="str" s="95" r="P17">
        <f>'Spielplan So'!G19</f>
        <v>Sieger Spiel  117</v>
      </c>
      <c s="97" r="Q17">
        <v>5.0</v>
      </c>
      <c t="s" s="100" r="R17">
        <v>2591</v>
      </c>
      <c s="97" r="S17">
        <v>11.0</v>
      </c>
      <c s="493" r="T17"/>
      <c s="97" r="U17">
        <v>7.0</v>
      </c>
      <c t="s" s="100" r="V17">
        <v>2592</v>
      </c>
      <c s="97" r="W17">
        <v>11.0</v>
      </c>
      <c s="493" r="X17"/>
      <c s="102" r="Y17"/>
      <c t="s" s="100" r="Z17">
        <v>2593</v>
      </c>
      <c s="492" r="AA17"/>
      <c t="str" s="102" r="AB17">
        <f>IF(Q17=S17,"",IF(Q17&gt;S17,1,0))</f>
        <v>0</v>
      </c>
      <c t="str" s="102" r="AC17">
        <f>IF(U17=W17,"",IF(U17&gt;W17,1,0))</f>
        <v>0</v>
      </c>
      <c t="str" s="102" r="AD17">
        <f>IF(Y17=AA17,"",IF(Y17&gt;AA17,1,0))</f>
        <v/>
      </c>
      <c t="str" s="102" r="AE17">
        <f>IF(Q17=S17,"",IF(Q17&lt;S17,1,0))</f>
        <v>1</v>
      </c>
      <c t="str" s="102" r="AF17">
        <f>IF(U17=W17,"",IF(U17&lt;W17,1,0))</f>
        <v>1</v>
      </c>
      <c t="str" s="102" r="AG17">
        <f>IF(Y17=AA17,"",IF(Y17&lt;AA17,1,0))</f>
        <v/>
      </c>
      <c t="str" s="103" r="AH17">
        <f>COUNTIF(AB17:AD17,1)</f>
        <v>0</v>
      </c>
      <c t="s" s="103" r="AI17">
        <v>2594</v>
      </c>
      <c t="str" s="103" r="AJ17">
        <f>COUNTIF(AE17:AG17,1)</f>
        <v>2</v>
      </c>
      <c t="str" s="103" r="AK17">
        <f>IF(AH17=2,2,IF(AJ17=2,0,AH17))</f>
        <v>0</v>
      </c>
      <c t="s" s="103" r="AL17">
        <v>2595</v>
      </c>
      <c t="str" s="103" r="AM17">
        <f>IF(AJ17=2,2,IF(AH17=2,0,AJ17))</f>
        <v>2</v>
      </c>
      <c t="s" s="7" r="AN17">
        <v>2596</v>
      </c>
      <c s="41" r="AO17"/>
      <c s="41" r="AP17"/>
      <c s="41" r="AQ17"/>
      <c s="41" r="AR17"/>
      <c s="41" r="AS17"/>
      <c s="41" r="AT17"/>
      <c s="41" r="AU17"/>
      <c s="41" r="AV17"/>
      <c s="41" r="AW17"/>
      <c s="41" r="AX17"/>
    </row>
    <row customHeight="1" r="18" ht="15.75">
      <c t="str" s="7" r="A18">
        <f>G18</f>
        <v>115</v>
      </c>
      <c t="str" s="93" r="B18">
        <f>'Spielplan Sa'!I$2</f>
        <v>9/28/2014</v>
      </c>
      <c t="str" s="7" r="C18">
        <f>'Spielplan Sa'!A$4</f>
        <v>männlich U16</v>
      </c>
      <c t="str" s="7" r="D18">
        <f>AN18</f>
        <v>Pl. 11/12</v>
      </c>
      <c s="7" r="E18">
        <v>22.0</v>
      </c>
      <c s="92" r="F18">
        <v>5.0</v>
      </c>
      <c s="92" r="G18">
        <v>115.0</v>
      </c>
      <c t="str" s="95" r="H18">
        <f>'Spielplan So'!J20</f>
        <v>TV Segnitz</v>
      </c>
      <c t="s" s="82" r="I18">
        <v>2597</v>
      </c>
      <c t="str" s="95" r="J18">
        <f>'Spielplan So'!L20</f>
        <v>Leichlinger TV</v>
      </c>
      <c s="95" r="K18"/>
      <c t="str" s="95" r="L18">
        <f>'Spielplan So'!M20</f>
        <v>TV Vaihingen/Enz</v>
      </c>
      <c t="str" s="95" r="M18">
        <f>'Spielplan So'!J19</f>
        <v>Verlierer Spiel 113</v>
      </c>
      <c t="str" s="95" r="N18">
        <f>'Spielplan So'!K19</f>
        <v> -</v>
      </c>
      <c t="str" s="95" r="O18">
        <f>'Spielplan So'!L19</f>
        <v>Verlierer Spiel 114</v>
      </c>
      <c t="str" s="95" r="P18">
        <f>'Spielplan So'!M19</f>
        <v>Sieger Spiel  118</v>
      </c>
      <c s="97" r="Q18">
        <v>12.0</v>
      </c>
      <c t="s" s="100" r="R18">
        <v>2598</v>
      </c>
      <c s="97" r="S18">
        <v>14.0</v>
      </c>
      <c s="493" r="T18"/>
      <c s="97" r="U18">
        <v>3.0</v>
      </c>
      <c t="s" s="100" r="V18">
        <v>2599</v>
      </c>
      <c s="97" r="W18">
        <v>11.0</v>
      </c>
      <c s="493" r="X18"/>
      <c s="102" r="Y18"/>
      <c t="s" s="100" r="Z18">
        <v>2600</v>
      </c>
      <c s="492" r="AA18"/>
      <c t="str" s="102" r="AB18">
        <f>IF(Q18=S18,"",IF(Q18&gt;S18,1,0))</f>
        <v>0</v>
      </c>
      <c t="str" s="102" r="AC18">
        <f>IF(U18=W18,"",IF(U18&gt;W18,1,0))</f>
        <v>0</v>
      </c>
      <c t="str" s="102" r="AD18">
        <f>IF(Y18=AA18,"",IF(Y18&gt;AA18,1,0))</f>
        <v/>
      </c>
      <c t="str" s="102" r="AE18">
        <f>IF(Q18=S18,"",IF(Q18&lt;S18,1,0))</f>
        <v>1</v>
      </c>
      <c t="str" s="102" r="AF18">
        <f>IF(U18=W18,"",IF(U18&lt;W18,1,0))</f>
        <v>1</v>
      </c>
      <c t="str" s="102" r="AG18">
        <f>IF(Y18=AA18,"",IF(Y18&lt;AA18,1,0))</f>
        <v/>
      </c>
      <c t="str" s="103" r="AH18">
        <f>COUNTIF(AB18:AD18,1)</f>
        <v>0</v>
      </c>
      <c t="s" s="103" r="AI18">
        <v>2601</v>
      </c>
      <c t="str" s="103" r="AJ18">
        <f>COUNTIF(AE18:AG18,1)</f>
        <v>2</v>
      </c>
      <c t="str" s="103" r="AK18">
        <f>IF(AH18=2,2,IF(AJ18=2,0,AH18))</f>
        <v>0</v>
      </c>
      <c t="s" s="103" r="AL18">
        <v>2602</v>
      </c>
      <c t="str" s="103" r="AM18">
        <f>IF(AJ18=2,2,IF(AH18=2,0,AJ18))</f>
        <v>2</v>
      </c>
      <c t="s" s="7" r="AN18">
        <v>2603</v>
      </c>
      <c s="41" r="AO18"/>
      <c s="41" r="AP18"/>
      <c s="41" r="AQ18"/>
      <c s="41" r="AR18"/>
      <c s="41" r="AS18"/>
      <c s="41" r="AT18"/>
      <c s="41" r="AU18"/>
      <c s="41" r="AV18"/>
      <c s="41" r="AW18"/>
      <c s="41" r="AX18"/>
    </row>
    <row customHeight="1" r="19" ht="15.75">
      <c t="str" s="7" r="A19">
        <f>G19</f>
        <v>110</v>
      </c>
      <c t="str" s="93" r="B19">
        <f>'Spielplan Sa'!I$2</f>
        <v>9/28/2014</v>
      </c>
      <c t="str" s="7" r="C19">
        <f>'Spielplan Sa'!A$4</f>
        <v>männlich U16</v>
      </c>
      <c t="str" s="7" r="D19">
        <f>AN19</f>
        <v>HF 2</v>
      </c>
      <c s="7" r="E19">
        <v>23.0</v>
      </c>
      <c s="92" r="F19">
        <v>4.0</v>
      </c>
      <c s="92" r="G19">
        <v>110.0</v>
      </c>
      <c t="str" s="95" r="H19">
        <f>'Spielplan So'!D22</f>
        <v>NlV Vaihingen</v>
      </c>
      <c t="s" s="82" r="I19">
        <v>2604</v>
      </c>
      <c t="s" s="495" r="J19">
        <v>2605</v>
      </c>
      <c s="95" r="K19"/>
      <c t="str" s="95" r="L19">
        <f>'Spielplan So'!G22</f>
        <v>TSV Gärtringen</v>
      </c>
      <c t="str" s="95" r="M19">
        <f>'Spielplan So'!D21</f>
        <v>Sieger Spiel 107</v>
      </c>
      <c t="str" s="95" r="N19">
        <f>'Spielplan So'!E21</f>
        <v> -</v>
      </c>
      <c t="str" s="95" r="O19">
        <f>'Spielplan So'!F21</f>
        <v>Sieger Spiel 108</v>
      </c>
      <c t="str" s="95" r="P19">
        <f>'Spielplan So'!G21</f>
        <v>Verlierer Spiel 109</v>
      </c>
      <c s="97" r="Q19">
        <v>6.0</v>
      </c>
      <c t="s" s="100" r="R19">
        <v>2606</v>
      </c>
      <c s="97" r="S19">
        <v>11.0</v>
      </c>
      <c s="493" r="T19"/>
      <c s="97" r="U19">
        <v>3.0</v>
      </c>
      <c t="s" s="100" r="V19">
        <v>2607</v>
      </c>
      <c s="97" r="W19">
        <v>11.0</v>
      </c>
      <c s="493" r="X19"/>
      <c s="102" r="Y19"/>
      <c t="s" s="100" r="Z19">
        <v>2608</v>
      </c>
      <c s="492" r="AA19"/>
      <c t="str" s="102" r="AB19">
        <f>IF(Q19=S19,"",IF(Q19&gt;S19,1,0))</f>
        <v>0</v>
      </c>
      <c t="str" s="102" r="AC19">
        <f>IF(U19=W19,"",IF(U19&gt;W19,1,0))</f>
        <v>0</v>
      </c>
      <c t="str" s="102" r="AD19">
        <f>IF(Y19=AA19,"",IF(Y19&gt;AA19,1,0))</f>
        <v/>
      </c>
      <c t="str" s="102" r="AE19">
        <f>IF(Q19=S19,"",IF(Q19&lt;S19,1,0))</f>
        <v>1</v>
      </c>
      <c t="str" s="102" r="AF19">
        <f>IF(U19=W19,"",IF(U19&lt;W19,1,0))</f>
        <v>1</v>
      </c>
      <c t="str" s="102" r="AG19">
        <f>IF(Y19=AA19,"",IF(Y19&lt;AA19,1,0))</f>
        <v/>
      </c>
      <c t="str" s="103" r="AH19">
        <f>COUNTIF(AB19:AD19,1)</f>
        <v>0</v>
      </c>
      <c t="s" s="103" r="AI19">
        <v>2609</v>
      </c>
      <c t="str" s="103" r="AJ19">
        <f>COUNTIF(AE19:AG19,1)</f>
        <v>2</v>
      </c>
      <c t="str" s="103" r="AK19">
        <f>IF(AH19=2,2,IF(AJ19=2,0,AH19))</f>
        <v>0</v>
      </c>
      <c t="s" s="103" r="AL19">
        <v>2610</v>
      </c>
      <c t="str" s="103" r="AM19">
        <f>IF(AJ19=2,2,IF(AH19=2,0,AJ19))</f>
        <v>2</v>
      </c>
      <c t="s" s="7" r="AN19">
        <v>2611</v>
      </c>
      <c s="41" r="AO19"/>
      <c s="41" r="AP19"/>
      <c s="41" r="AQ19"/>
      <c s="41" r="AR19"/>
      <c s="41" r="AS19"/>
      <c s="41" r="AT19"/>
      <c s="41" r="AU19"/>
      <c s="41" r="AV19"/>
      <c s="41" r="AW19"/>
      <c s="41" r="AX19"/>
    </row>
    <row customHeight="1" r="20" ht="15.75">
      <c t="str" s="7" r="A20">
        <f>G20</f>
        <v>116</v>
      </c>
      <c t="str" s="93" r="B20">
        <f>'Spielplan Sa'!I$2</f>
        <v>9/28/2014</v>
      </c>
      <c t="str" s="7" r="C20">
        <f>'Spielplan Sa'!A$4</f>
        <v>männlich U16</v>
      </c>
      <c t="str" s="7" r="D20">
        <f>AN20</f>
        <v>Pl 9/10</v>
      </c>
      <c s="7" r="E20">
        <v>23.0</v>
      </c>
      <c s="92" r="F20">
        <v>5.0</v>
      </c>
      <c s="92" r="G20">
        <v>116.0</v>
      </c>
      <c t="str" s="95" r="H20">
        <f>'Spielplan So'!J22</f>
        <v>TV Waibsatdt</v>
      </c>
      <c t="s" s="82" r="I20">
        <v>2612</v>
      </c>
      <c t="str" s="95" r="J20">
        <f>'Spielplan So'!L22</f>
        <v>TV Wünschmichelbach</v>
      </c>
      <c s="95" r="K20"/>
      <c t="str" s="95" r="L20">
        <f>'Spielplan So'!M22</f>
        <v>TV Segnitz</v>
      </c>
      <c t="str" s="95" r="M20">
        <f>'Spielplan So'!J21</f>
        <v>Sieger Spiel  113</v>
      </c>
      <c t="str" s="95" r="N20">
        <f>'Spielplan So'!K21</f>
        <v> -</v>
      </c>
      <c t="str" s="95" r="O20">
        <f>'Spielplan So'!L21</f>
        <v>Sieger Spiel  114</v>
      </c>
      <c t="str" s="95" r="P20">
        <f>'Spielplan So'!M21</f>
        <v>Verlierer Spiel  115</v>
      </c>
      <c s="97" r="Q20">
        <v>5.0</v>
      </c>
      <c t="s" s="100" r="R20">
        <v>2613</v>
      </c>
      <c s="97" r="S20">
        <v>11.0</v>
      </c>
      <c s="101" r="T20"/>
      <c s="97" r="U20">
        <v>11.0</v>
      </c>
      <c t="s" s="100" r="V20">
        <v>2614</v>
      </c>
      <c s="97" r="W20">
        <v>8.0</v>
      </c>
      <c s="101" r="X20"/>
      <c s="97" r="Y20">
        <v>11.0</v>
      </c>
      <c t="s" s="100" r="Z20">
        <v>2615</v>
      </c>
      <c s="494" r="AA20">
        <v>9.0</v>
      </c>
      <c t="str" s="102" r="AB20">
        <f>IF(Q20=S20,"",IF(Q20&gt;S20,1,0))</f>
        <v>0</v>
      </c>
      <c t="str" s="102" r="AC20">
        <f>IF(U20=W20,"",IF(U20&gt;W20,1,0))</f>
        <v>1</v>
      </c>
      <c t="str" s="102" r="AD20">
        <f>IF(Y20=AA20,"",IF(Y20&gt;AA20,1,0))</f>
        <v>1</v>
      </c>
      <c t="str" s="102" r="AE20">
        <f>IF(Q20=S20,"",IF(Q20&lt;S20,1,0))</f>
        <v>1</v>
      </c>
      <c t="str" s="102" r="AF20">
        <f>IF(U20=W20,"",IF(U20&lt;W20,1,0))</f>
        <v>0</v>
      </c>
      <c t="str" s="102" r="AG20">
        <f>IF(Y20=AA20,"",IF(Y20&lt;AA20,1,0))</f>
        <v>0</v>
      </c>
      <c t="str" s="103" r="AH20">
        <f>COUNTIF(AB20:AD20,1)</f>
        <v>2</v>
      </c>
      <c t="s" s="103" r="AI20">
        <v>2616</v>
      </c>
      <c t="str" s="103" r="AJ20">
        <f>COUNTIF(AE20:AG20,1)</f>
        <v>1</v>
      </c>
      <c t="str" s="103" r="AK20">
        <f>IF(AH20=2,2,IF(AJ20=2,0,AH20))</f>
        <v>2</v>
      </c>
      <c t="s" s="103" r="AL20">
        <v>2617</v>
      </c>
      <c t="str" s="103" r="AM20">
        <f>IF(AJ20=2,2,IF(AH20=2,0,AJ20))</f>
        <v>0</v>
      </c>
      <c t="s" s="7" r="AN20">
        <v>2618</v>
      </c>
      <c s="41" r="AO20"/>
      <c s="41" r="AP20"/>
      <c s="41" r="AQ20"/>
      <c s="41" r="AR20"/>
      <c s="41" r="AS20"/>
      <c s="41" r="AT20"/>
      <c s="41" r="AU20"/>
      <c s="41" r="AV20"/>
      <c s="41" r="AW20"/>
      <c s="41" r="AX20"/>
    </row>
    <row customHeight="1" r="21" ht="15.75">
      <c t="str" s="7" r="A21">
        <f>G21</f>
        <v>120</v>
      </c>
      <c t="str" s="93" r="B21">
        <f>'Spielplan Sa'!I$2</f>
        <v>9/28/2014</v>
      </c>
      <c t="str" s="7" r="C21">
        <f>'Spielplan Sa'!A$4</f>
        <v>männlich U16</v>
      </c>
      <c t="str" s="7" r="D21">
        <f>AN21</f>
        <v>Pl 5/6</v>
      </c>
      <c s="7" r="E21">
        <v>24.0</v>
      </c>
      <c s="92" r="F21">
        <v>4.0</v>
      </c>
      <c s="92" r="G21">
        <v>120.0</v>
      </c>
      <c t="s" s="495" r="H21">
        <v>2619</v>
      </c>
      <c t="s" s="82" r="I21">
        <v>2620</v>
      </c>
      <c t="str" s="95" r="J21">
        <f>'Spielplan So'!F24</f>
        <v>TV Vaihingen/Enz</v>
      </c>
      <c s="95" r="K21"/>
      <c t="str" s="95" r="L21">
        <f>'Spielplan So'!G24</f>
        <v>Berliner Turnerschaft</v>
      </c>
      <c t="str" s="95" r="M21">
        <f>'Spielplan So'!D23</f>
        <v>Sieger Spiel  117</v>
      </c>
      <c t="str" s="95" r="N21">
        <f>'Spielplan So'!E23</f>
        <v> -</v>
      </c>
      <c t="str" s="95" r="O21">
        <f>'Spielplan So'!F23</f>
        <v>Sieger Spiel  118</v>
      </c>
      <c t="str" s="95" r="P21">
        <f>'Spielplan So'!G23</f>
        <v>Sieger Spiel 110</v>
      </c>
      <c s="97" r="Q21">
        <v>9.0</v>
      </c>
      <c t="s" s="100" r="R21">
        <v>2621</v>
      </c>
      <c s="97" r="S21">
        <v>11.0</v>
      </c>
      <c s="493" r="T21"/>
      <c s="97" r="U21">
        <v>13.0</v>
      </c>
      <c t="s" s="100" r="V21">
        <v>2622</v>
      </c>
      <c s="97" r="W21">
        <v>11.0</v>
      </c>
      <c s="493" r="X21"/>
      <c s="97" r="Y21">
        <v>2.0</v>
      </c>
      <c t="s" s="100" r="Z21">
        <v>2623</v>
      </c>
      <c s="494" r="AA21">
        <v>11.0</v>
      </c>
      <c t="str" s="102" r="AB21">
        <f>IF(Q21=S21,"",IF(Q21&gt;S21,1,0))</f>
        <v>0</v>
      </c>
      <c t="str" s="102" r="AC21">
        <f>IF(U21=W21,"",IF(U21&gt;W21,1,0))</f>
        <v>1</v>
      </c>
      <c t="str" s="102" r="AD21">
        <f>IF(Y21=AA21,"",IF(Y21&gt;AA21,1,0))</f>
        <v>0</v>
      </c>
      <c t="str" s="102" r="AE21">
        <f>IF(Q21=S21,"",IF(Q21&lt;S21,1,0))</f>
        <v>1</v>
      </c>
      <c t="str" s="102" r="AF21">
        <f>IF(U21=W21,"",IF(U21&lt;W21,1,0))</f>
        <v>0</v>
      </c>
      <c t="str" s="102" r="AG21">
        <f>IF(Y21=AA21,"",IF(Y21&lt;AA21,1,0))</f>
        <v>1</v>
      </c>
      <c t="str" s="103" r="AH21">
        <f>COUNTIF(AB21:AD21,1)</f>
        <v>1</v>
      </c>
      <c t="s" s="103" r="AI21">
        <v>2624</v>
      </c>
      <c t="str" s="103" r="AJ21">
        <f>COUNTIF(AE21:AG21,1)</f>
        <v>2</v>
      </c>
      <c t="str" s="103" r="AK21">
        <f>IF(AH21=2,2,IF(AJ21=2,0,AH21))</f>
        <v>0</v>
      </c>
      <c t="s" s="103" r="AL21">
        <v>2625</v>
      </c>
      <c t="str" s="103" r="AM21">
        <f>IF(AJ21=2,2,IF(AH21=2,0,AJ21))</f>
        <v>2</v>
      </c>
      <c t="s" s="7" r="AN21">
        <v>2626</v>
      </c>
      <c s="41" r="AO21"/>
      <c s="41" r="AP21"/>
      <c s="41" r="AQ21"/>
      <c s="41" r="AR21"/>
      <c s="41" r="AS21"/>
      <c s="41" r="AT21"/>
      <c s="41" r="AU21"/>
      <c s="41" r="AV21"/>
      <c s="41" r="AW21"/>
      <c s="41" r="AX21"/>
    </row>
    <row customHeight="1" r="22" ht="15.75">
      <c t="str" s="7" r="A22">
        <f>G22</f>
        <v>119</v>
      </c>
      <c t="str" s="93" r="B22">
        <f>'Spielplan Sa'!I$2</f>
        <v>9/28/2014</v>
      </c>
      <c t="str" s="7" r="C22">
        <f>'Spielplan Sa'!A$4</f>
        <v>männlich U16</v>
      </c>
      <c t="str" s="7" r="D22">
        <f>AN22</f>
        <v>Pl 7/8</v>
      </c>
      <c s="7" r="E22">
        <v>24.0</v>
      </c>
      <c s="92" r="F22">
        <v>5.0</v>
      </c>
      <c s="92" r="G22">
        <v>119.0</v>
      </c>
      <c t="s" s="495" r="H22">
        <v>2627</v>
      </c>
      <c t="s" s="82" r="I22">
        <v>2628</v>
      </c>
      <c t="str" s="95" r="J22">
        <f>'Spielplan So'!L24</f>
        <v>Berliner Turnerschaft</v>
      </c>
      <c s="95" r="K22"/>
      <c t="str" s="95" r="L22">
        <f>'Spielplan So'!M24</f>
        <v>TV Waibsatdt</v>
      </c>
      <c t="str" s="95" r="M22">
        <f>'Spielplan So'!J23</f>
        <v>Verlierer Spiel 117</v>
      </c>
      <c t="str" s="95" r="N22">
        <f>'Spielplan So'!K23</f>
        <v> -</v>
      </c>
      <c t="str" s="95" r="O22">
        <f>'Spielplan So'!L23</f>
        <v>Verlierer Spiel 118</v>
      </c>
      <c t="str" s="95" r="P22">
        <f>'Spielplan So'!M23</f>
        <v>Sieger Spiel  116</v>
      </c>
      <c s="97" r="Q22">
        <v>11.0</v>
      </c>
      <c t="s" s="100" r="R22">
        <v>2629</v>
      </c>
      <c s="97" r="S22">
        <v>6.0</v>
      </c>
      <c s="493" r="T22"/>
      <c s="97" r="U22">
        <v>11.0</v>
      </c>
      <c t="s" s="100" r="V22">
        <v>2630</v>
      </c>
      <c s="97" r="W22">
        <v>6.0</v>
      </c>
      <c s="493" r="X22"/>
      <c s="102" r="Y22"/>
      <c t="s" s="100" r="Z22">
        <v>2631</v>
      </c>
      <c s="492" r="AA22"/>
      <c t="str" s="102" r="AB22">
        <f>IF(Q22=S22,"",IF(Q22&gt;S22,1,0))</f>
        <v>1</v>
      </c>
      <c t="str" s="102" r="AC22">
        <f>IF(U22=W22,"",IF(U22&gt;W22,1,0))</f>
        <v>1</v>
      </c>
      <c t="str" s="102" r="AD22">
        <f>IF(Y22=AA22,"",IF(Y22&gt;AA22,1,0))</f>
        <v/>
      </c>
      <c t="str" s="102" r="AE22">
        <f>IF(Q22=S22,"",IF(Q22&lt;S22,1,0))</f>
        <v>0</v>
      </c>
      <c t="str" s="102" r="AF22">
        <f>IF(U22=W22,"",IF(U22&lt;W22,1,0))</f>
        <v>0</v>
      </c>
      <c t="str" s="102" r="AG22">
        <f>IF(Y22=AA22,"",IF(Y22&lt;AA22,1,0))</f>
        <v/>
      </c>
      <c t="str" s="103" r="AH22">
        <f>COUNTIF(AB22:AD22,1)</f>
        <v>2</v>
      </c>
      <c t="s" s="103" r="AI22">
        <v>2632</v>
      </c>
      <c t="str" s="103" r="AJ22">
        <f>COUNTIF(AE22:AG22,1)</f>
        <v>0</v>
      </c>
      <c t="str" s="103" r="AK22">
        <f>IF(AH22=2,2,IF(AJ22=2,0,AH22))</f>
        <v>2</v>
      </c>
      <c t="s" s="103" r="AL22">
        <v>2633</v>
      </c>
      <c t="str" s="103" r="AM22">
        <f>IF(AJ22=2,2,IF(AH22=2,0,AJ22))</f>
        <v>0</v>
      </c>
      <c t="s" s="7" r="AN22">
        <v>2634</v>
      </c>
      <c s="41" r="AO22"/>
      <c s="41" r="AP22"/>
      <c s="41" r="AQ22"/>
      <c s="41" r="AR22"/>
      <c s="41" r="AS22"/>
      <c s="41" r="AT22"/>
      <c s="41" r="AU22"/>
      <c s="41" r="AV22"/>
      <c s="41" r="AW22"/>
      <c s="41" r="AX22"/>
    </row>
    <row customHeight="1" r="23" ht="15.75">
      <c t="str" s="7" r="A23">
        <f>G23</f>
        <v>111</v>
      </c>
      <c t="str" s="93" r="B23">
        <f>'Spielplan Sa'!I$2</f>
        <v>9/28/2014</v>
      </c>
      <c t="str" s="7" r="C23">
        <f>'Spielplan Sa'!A$4</f>
        <v>männlich U16</v>
      </c>
      <c t="str" s="7" r="D23">
        <f>AN23</f>
        <v>Pl 3/4</v>
      </c>
      <c s="7" r="E23">
        <v>25.0</v>
      </c>
      <c s="92" r="F23">
        <v>4.0</v>
      </c>
      <c s="92" r="G23">
        <v>111.0</v>
      </c>
      <c t="str" s="95" r="H23">
        <f>'Spielplan So'!D26</f>
        <v>TSV Gärtringen</v>
      </c>
      <c t="s" s="82" r="I23">
        <v>2635</v>
      </c>
      <c t="str" s="95" r="J23">
        <f>'Spielplan So'!F26</f>
        <v>NlV Vaihingen</v>
      </c>
      <c s="95" r="K23"/>
      <c t="str" s="95" r="L23">
        <f>'Spielplan So'!G26</f>
        <v>TV Vaihingen/Enz</v>
      </c>
      <c t="str" s="95" r="M23">
        <f>'Spielplan So'!D25</f>
        <v>Verlierer Spiel 109</v>
      </c>
      <c t="str" s="95" r="N23">
        <f>'Spielplan So'!E25</f>
        <v> -</v>
      </c>
      <c t="str" s="95" r="O23">
        <f>'Spielplan So'!F25</f>
        <v>Verlierer Spiel 110</v>
      </c>
      <c t="str" s="95" r="P23">
        <f>'Spielplan So'!G25</f>
        <v>Sieger Spiel 120</v>
      </c>
      <c s="97" r="Q23">
        <v>11.0</v>
      </c>
      <c t="s" s="100" r="R23">
        <v>2636</v>
      </c>
      <c s="97" r="S23">
        <v>7.0</v>
      </c>
      <c s="493" r="T23"/>
      <c s="97" r="U23">
        <v>11.0</v>
      </c>
      <c t="s" s="100" r="V23">
        <v>2637</v>
      </c>
      <c s="97" r="W23">
        <v>9.0</v>
      </c>
      <c s="493" r="X23"/>
      <c s="102" r="Y23"/>
      <c t="s" s="100" r="Z23">
        <v>2638</v>
      </c>
      <c s="492" r="AA23"/>
      <c t="str" s="102" r="AB23">
        <f>IF(Q23=S23,"",IF(Q23&gt;S23,1,0))</f>
        <v>1</v>
      </c>
      <c t="str" s="102" r="AC23">
        <f>IF(U23=W23,"",IF(U23&gt;W23,1,0))</f>
        <v>1</v>
      </c>
      <c t="str" s="102" r="AD23">
        <f>IF(Y23=AA23,"",IF(Y23&gt;AA23,1,0))</f>
        <v/>
      </c>
      <c t="str" s="102" r="AE23">
        <f>IF(Q23=S23,"",IF(Q23&lt;S23,1,0))</f>
        <v>0</v>
      </c>
      <c t="str" s="102" r="AF23">
        <f>IF(U23=W23,"",IF(U23&lt;W23,1,0))</f>
        <v>0</v>
      </c>
      <c t="str" s="102" r="AG23">
        <f>IF(Y23=AA23,"",IF(Y23&lt;AA23,1,0))</f>
        <v/>
      </c>
      <c t="str" s="103" r="AH23">
        <f>COUNTIF(AB23:AD23,1)</f>
        <v>2</v>
      </c>
      <c t="s" s="103" r="AI23">
        <v>2639</v>
      </c>
      <c t="str" s="103" r="AJ23">
        <f>COUNTIF(AE23:AG23,1)</f>
        <v>0</v>
      </c>
      <c t="str" s="103" r="AK23">
        <f>IF(AH23=2,2,IF(AJ23=2,0,AH23))</f>
        <v>2</v>
      </c>
      <c t="s" s="103" r="AL23">
        <v>2640</v>
      </c>
      <c t="str" s="103" r="AM23">
        <f>IF(AJ23=2,2,IF(AH23=2,0,AJ23))</f>
        <v>0</v>
      </c>
      <c t="s" s="7" r="AN23">
        <v>2641</v>
      </c>
      <c s="41" r="AO23"/>
      <c s="41" r="AP23"/>
      <c s="41" r="AQ23"/>
      <c s="41" r="AR23"/>
      <c s="41" r="AS23"/>
      <c s="41" r="AT23"/>
      <c s="41" r="AU23"/>
      <c s="41" r="AV23"/>
      <c s="41" r="AW23"/>
      <c s="41" r="AX23"/>
    </row>
    <row customHeight="1" r="24" ht="15.75">
      <c t="str" s="7" r="A24">
        <f>G24</f>
        <v>112</v>
      </c>
      <c t="str" s="93" r="B24">
        <f>'Spielplan Sa'!I$2</f>
        <v>9/28/2014</v>
      </c>
      <c t="str" s="7" r="C24">
        <f>'Spielplan Sa'!A$4</f>
        <v>männlich U16</v>
      </c>
      <c t="str" s="7" r="D24">
        <f>AN24</f>
        <v>Finale</v>
      </c>
      <c s="7" r="E24">
        <v>26.0</v>
      </c>
      <c s="92" r="F24">
        <v>4.0</v>
      </c>
      <c s="92" r="G24">
        <v>112.0</v>
      </c>
      <c t="str" s="95" r="H24">
        <f>'Spielplan So'!D28</f>
        <v>VfL Kellinghusen</v>
      </c>
      <c t="s" s="82" r="I24">
        <v>2642</v>
      </c>
      <c t="s" s="495" r="J24">
        <v>2643</v>
      </c>
      <c s="95" r="K24"/>
      <c t="str" s="95" r="L24">
        <f>'Spielplan So'!G28</f>
        <v> </v>
      </c>
      <c t="str" s="95" r="M24">
        <f>'Spielplan So'!D27</f>
        <v>Sieger Spiel 109</v>
      </c>
      <c t="str" s="95" r="N24">
        <f>'Spielplan So'!E27</f>
        <v> -</v>
      </c>
      <c t="str" s="95" r="O24">
        <f>'Spielplan So'!F27</f>
        <v>Sieger Spiel 110</v>
      </c>
      <c t="str" s="95" r="P24">
        <f>'Spielplan So'!G27</f>
        <v>Schiedsrichter</v>
      </c>
      <c s="97" r="Q24">
        <v>11.0</v>
      </c>
      <c t="s" s="100" r="R24">
        <v>2644</v>
      </c>
      <c s="97" r="S24">
        <v>5.0</v>
      </c>
      <c s="493" r="T24"/>
      <c s="97" r="U24">
        <v>11.0</v>
      </c>
      <c t="s" s="100" r="V24">
        <v>2645</v>
      </c>
      <c s="97" r="W24">
        <v>7.0</v>
      </c>
      <c s="493" r="X24"/>
      <c s="102" r="Y24"/>
      <c t="s" s="100" r="Z24">
        <v>2646</v>
      </c>
      <c s="492" r="AA24"/>
      <c t="str" s="102" r="AB24">
        <f>IF(Q24=S24,"",IF(Q24&gt;S24,1,0))</f>
        <v>1</v>
      </c>
      <c t="str" s="102" r="AC24">
        <f>IF(U24=W24,"",IF(U24&gt;W24,1,0))</f>
        <v>1</v>
      </c>
      <c t="str" s="102" r="AD24">
        <f>IF(Y24=AA24,"",IF(Y24&gt;AA24,1,0))</f>
        <v/>
      </c>
      <c t="str" s="102" r="AE24">
        <f>IF(Q24=S24,"",IF(Q24&lt;S24,1,0))</f>
        <v>0</v>
      </c>
      <c t="str" s="102" r="AF24">
        <f>IF(U24=W24,"",IF(U24&lt;W24,1,0))</f>
        <v>0</v>
      </c>
      <c t="str" s="102" r="AG24">
        <f>IF(Y24=AA24,"",IF(Y24&lt;AA24,1,0))</f>
        <v/>
      </c>
      <c t="str" s="103" r="AH24">
        <f>COUNTIF(AB24:AD24,1)</f>
        <v>2</v>
      </c>
      <c t="s" s="103" r="AI24">
        <v>2647</v>
      </c>
      <c t="str" s="103" r="AJ24">
        <f>COUNTIF(AE24:AG24,1)</f>
        <v>0</v>
      </c>
      <c t="str" s="103" r="AK24">
        <f>IF(AH24=2,2,IF(AJ24=2,0,AH24))</f>
        <v>2</v>
      </c>
      <c t="s" s="103" r="AL24">
        <v>2648</v>
      </c>
      <c t="str" s="103" r="AM24">
        <f>IF(AJ24=2,2,IF(AH24=2,0,AJ24))</f>
        <v>0</v>
      </c>
      <c t="s" s="7" r="AN24">
        <v>2649</v>
      </c>
      <c s="41" r="AO24"/>
      <c s="41" r="AP24"/>
      <c s="41" r="AQ24"/>
      <c s="41" r="AR24"/>
      <c s="41" r="AS24"/>
      <c s="41" r="AT24"/>
      <c s="41" r="AU24"/>
      <c s="41" r="AV24"/>
      <c s="41" r="AW24"/>
      <c s="41" r="AX24"/>
    </row>
    <row customHeight="1" r="25" ht="20.25">
      <c s="41" r="A25"/>
      <c s="93" r="B25"/>
      <c s="41" r="C25"/>
      <c s="41" r="D25"/>
      <c s="41" r="E25"/>
      <c s="457" r="F25"/>
      <c t="s" s="1" r="G25">
        <v>2650</v>
      </c>
      <c s="41" r="H25"/>
      <c s="41" r="I25"/>
      <c t="str" s="489" r="J25">
        <f>'Spielplan Sa'!I2</f>
        <v>28-Sep.-14</v>
      </c>
      <c s="489" r="K25"/>
      <c s="489" r="L25"/>
      <c s="489" r="M25"/>
      <c s="489" r="N25"/>
      <c s="489" r="O25"/>
      <c s="489" r="P25"/>
      <c t="s" s="78" r="Q25">
        <v>2651</v>
      </c>
      <c s="41" r="R25"/>
      <c s="41" r="S25"/>
      <c s="53" r="T25"/>
      <c s="41" r="U25"/>
      <c s="41" r="V25"/>
      <c s="41" r="W25"/>
      <c s="53" r="X25"/>
      <c s="41" r="Y25"/>
      <c s="41" r="Z25"/>
      <c s="41" r="AA25"/>
      <c s="41" r="AB25"/>
      <c s="41" r="AC25"/>
      <c s="41" r="AD25"/>
      <c s="41" r="AE25"/>
      <c s="41" r="AF25"/>
      <c s="41" r="AG25"/>
      <c s="53" r="AH25"/>
      <c s="53" r="AI25"/>
      <c s="53" r="AJ25"/>
      <c s="53" r="AK25"/>
      <c s="53" r="AL25"/>
      <c s="53" r="AM25"/>
      <c s="41" r="AN25"/>
      <c s="41" r="AO25"/>
      <c s="41" r="AP25"/>
      <c s="41" r="AQ25"/>
      <c s="41" r="AR25"/>
      <c s="41" r="AS25"/>
      <c s="41" r="AT25"/>
      <c s="41" r="AU25"/>
      <c s="41" r="AV25"/>
      <c s="41" r="AW25"/>
      <c s="41" r="AX25"/>
    </row>
    <row customHeight="1" r="26" ht="15.75">
      <c t="str" s="7" r="A26">
        <f>G26</f>
        <v>121</v>
      </c>
      <c t="str" s="93" r="B26">
        <f>'Spielplan Sa'!I$2</f>
        <v>9/28/2014</v>
      </c>
      <c t="str" s="7" r="C26">
        <f>'Spielplan Sa'!A$4</f>
        <v>männlich U16</v>
      </c>
      <c t="str" s="7" r="D26">
        <f>AN26</f>
        <v>Pl 17/20</v>
      </c>
      <c s="7" r="E26">
        <v>16.0</v>
      </c>
      <c s="92" r="F26">
        <v>1.0</v>
      </c>
      <c s="92" r="G26">
        <v>121.0</v>
      </c>
      <c t="str" s="95" r="H26">
        <f>'Spielplan So'!D33</f>
        <v>MTSV Selsingen</v>
      </c>
      <c t="s" s="82" r="I26">
        <v>2652</v>
      </c>
      <c t="str" s="95" r="J26">
        <f>'Spielplan So'!F33</f>
        <v>TB Oppau</v>
      </c>
      <c s="95" r="K26"/>
      <c t="str" s="95" r="L26">
        <f>'Spielplan So'!G33</f>
        <v>TV Elsava Elsenfeld</v>
      </c>
      <c t="str" s="95" r="M26">
        <f>'Spielplan So'!D32</f>
        <v>5.Grp.A</v>
      </c>
      <c t="str" s="95" r="N26">
        <f>'Spielplan So'!E32</f>
        <v/>
      </c>
      <c t="str" s="95" r="O26">
        <f>'Spielplan So'!F32</f>
        <v>5.Grp.C</v>
      </c>
      <c t="str" s="95" r="P26">
        <f>'Spielplan So'!G32</f>
        <v>4.Grp.A</v>
      </c>
      <c s="97" r="Q26">
        <v>9.0</v>
      </c>
      <c t="s" s="100" r="R26">
        <v>2653</v>
      </c>
      <c s="97" r="S26">
        <v>11.0</v>
      </c>
      <c s="101" r="T26"/>
      <c s="97" r="U26">
        <v>9.0</v>
      </c>
      <c t="s" s="100" r="V26">
        <v>2654</v>
      </c>
      <c s="97" r="W26">
        <v>11.0</v>
      </c>
      <c s="101" r="X26"/>
      <c s="102" r="Y26"/>
      <c t="s" s="100" r="Z26">
        <v>2655</v>
      </c>
      <c s="102" r="AA26"/>
      <c t="str" s="102" r="AB26">
        <f>IF(Q26=S26,"",IF(Q26&gt;S26,1,0))</f>
        <v>0</v>
      </c>
      <c t="str" s="102" r="AC26">
        <f>IF(U26=W26,"",IF(U26&gt;W26,1,0))</f>
        <v>0</v>
      </c>
      <c t="str" s="102" r="AD26">
        <f>IF(Y26=AA26,"",IF(Y26&gt;AA26,1,0))</f>
        <v/>
      </c>
      <c t="str" s="102" r="AE26">
        <f>IF(Q26=S26,"",IF(Q26&lt;S26,1,0))</f>
        <v>1</v>
      </c>
      <c t="str" s="102" r="AF26">
        <f>IF(U26=W26,"",IF(U26&lt;W26,1,0))</f>
        <v>1</v>
      </c>
      <c t="str" s="102" r="AG26">
        <f>IF(Y26=AA26,"",IF(Y26&lt;AA26,1,0))</f>
        <v/>
      </c>
      <c t="str" s="103" r="AH26">
        <f>COUNTIF(AB26:AD26,1)</f>
        <v>0</v>
      </c>
      <c t="s" s="103" r="AI26">
        <v>2656</v>
      </c>
      <c t="str" s="103" r="AJ26">
        <f>COUNTIF(AE26:AG26,1)</f>
        <v>2</v>
      </c>
      <c t="str" s="103" r="AK26">
        <f>IF(AH26=2,2,IF(AJ26=2,0,AH26))</f>
        <v>0</v>
      </c>
      <c t="s" s="103" r="AL26">
        <v>2657</v>
      </c>
      <c t="str" s="103" r="AM26">
        <f>IF(AJ26=2,2,IF(AH26=2,0,AJ26))</f>
        <v>2</v>
      </c>
      <c t="s" s="7" r="AN26">
        <v>2658</v>
      </c>
      <c s="41" r="AO26"/>
      <c s="41" r="AP26"/>
      <c s="41" r="AQ26"/>
      <c s="41" r="AR26"/>
      <c s="41" r="AS26"/>
      <c s="41" r="AT26"/>
      <c s="41" r="AU26"/>
      <c s="41" r="AV26"/>
      <c s="41" r="AW26"/>
      <c s="41" r="AX26"/>
    </row>
    <row customHeight="1" r="27" ht="15.75">
      <c t="str" s="7" r="A27">
        <f>G27</f>
        <v>122</v>
      </c>
      <c t="str" s="93" r="B27">
        <f>'Spielplan Sa'!I$2</f>
        <v>9/28/2014</v>
      </c>
      <c t="str" s="7" r="C27">
        <f>'Spielplan Sa'!A$4</f>
        <v>männlich U16</v>
      </c>
      <c t="str" s="7" r="D27">
        <f>AN27</f>
        <v>Pl 21/26</v>
      </c>
      <c s="7" r="E27">
        <v>16.0</v>
      </c>
      <c s="92" r="F27">
        <v>2.0</v>
      </c>
      <c s="92" r="G27">
        <v>122.0</v>
      </c>
      <c t="str" s="95" r="H27">
        <f>'Spielplan So'!J33</f>
        <v>TSV Hagen</v>
      </c>
      <c t="s" s="82" r="I27">
        <v>2659</v>
      </c>
      <c t="str" s="95" r="J27">
        <f>'Spielplan So'!L33</f>
        <v>TV Langen</v>
      </c>
      <c s="95" r="K27"/>
      <c t="str" s="95" r="L27">
        <f>'Spielplan So'!M33</f>
        <v>Großenasper SV</v>
      </c>
      <c t="str" s="95" r="M27">
        <f>'Spielplan So'!J32</f>
        <v>6.Grp. A</v>
      </c>
      <c t="str" s="95" r="N27">
        <f>'Spielplan So'!K32</f>
        <v/>
      </c>
      <c t="str" s="95" r="O27">
        <f>'Spielplan So'!L32</f>
        <v>7.Grp.C</v>
      </c>
      <c t="str" s="95" r="P27">
        <f>'Spielplan So'!M32</f>
        <v>6.Grp.D</v>
      </c>
      <c s="97" r="Q27">
        <v>11.0</v>
      </c>
      <c t="s" s="100" r="R27">
        <v>2660</v>
      </c>
      <c s="97" r="S27">
        <v>7.0</v>
      </c>
      <c s="493" r="T27"/>
      <c s="97" r="U27">
        <v>11.0</v>
      </c>
      <c t="s" s="100" r="V27">
        <v>2661</v>
      </c>
      <c s="97" r="W27">
        <v>4.0</v>
      </c>
      <c s="493" r="X27"/>
      <c s="102" r="Y27"/>
      <c t="s" s="100" r="Z27">
        <v>2662</v>
      </c>
      <c s="102" r="AA27"/>
      <c t="str" s="102" r="AB27">
        <f>IF(Q27=S27,"",IF(Q27&gt;S27,1,0))</f>
        <v>1</v>
      </c>
      <c t="str" s="102" r="AC27">
        <f>IF(U27=W27,"",IF(U27&gt;W27,1,0))</f>
        <v>1</v>
      </c>
      <c t="str" s="102" r="AD27">
        <f>IF(Y27=AA27,"",IF(Y27&gt;AA27,1,0))</f>
        <v/>
      </c>
      <c t="str" s="102" r="AE27">
        <f>IF(Q27=S27,"",IF(Q27&lt;S27,1,0))</f>
        <v>0</v>
      </c>
      <c t="str" s="102" r="AF27">
        <f>IF(U27=W27,"",IF(U27&lt;W27,1,0))</f>
        <v>0</v>
      </c>
      <c t="str" s="102" r="AG27">
        <f>IF(Y27=AA27,"",IF(Y27&lt;AA27,1,0))</f>
        <v/>
      </c>
      <c t="str" s="103" r="AH27">
        <f>COUNTIF(AB27:AD27,1)</f>
        <v>2</v>
      </c>
      <c t="s" s="103" r="AI27">
        <v>2663</v>
      </c>
      <c t="str" s="103" r="AJ27">
        <f>COUNTIF(AE27:AG27,1)</f>
        <v>0</v>
      </c>
      <c t="str" s="103" r="AK27">
        <f>IF(AH27=2,2,IF(AJ27=2,0,AH27))</f>
        <v>2</v>
      </c>
      <c t="s" s="103" r="AL27">
        <v>2664</v>
      </c>
      <c t="str" s="103" r="AM27">
        <f>IF(AJ27=2,2,IF(AH27=2,0,AJ27))</f>
        <v>0</v>
      </c>
      <c t="s" s="7" r="AN27">
        <v>2665</v>
      </c>
      <c s="41" r="AO27"/>
      <c s="41" r="AP27"/>
      <c s="41" r="AQ27"/>
      <c s="41" r="AR27"/>
      <c s="41" r="AS27"/>
      <c s="41" r="AT27"/>
      <c s="41" r="AU27"/>
      <c s="41" r="AV27"/>
      <c s="41" r="AW27"/>
      <c s="41" r="AX27"/>
    </row>
    <row customHeight="1" r="28" ht="15.75">
      <c t="str" s="7" r="A28">
        <f>G28</f>
        <v>123</v>
      </c>
      <c t="str" s="93" r="B28">
        <f>'Spielplan Sa'!I$2</f>
        <v>9/28/2014</v>
      </c>
      <c t="str" s="7" r="C28">
        <f>'Spielplan Sa'!A$4</f>
        <v>männlich U16</v>
      </c>
      <c t="str" s="7" r="D28">
        <f>AN28</f>
        <v>Pl 17/20</v>
      </c>
      <c s="7" r="E28">
        <v>17.0</v>
      </c>
      <c s="92" r="F28">
        <v>1.0</v>
      </c>
      <c s="92" r="G28">
        <v>123.0</v>
      </c>
      <c t="str" s="95" r="H28">
        <f>'Spielplan So'!D35</f>
        <v>VfL Pinneberg</v>
      </c>
      <c t="s" s="82" r="I28">
        <v>2666</v>
      </c>
      <c t="str" s="95" r="J28">
        <f>'Spielplan So'!F35</f>
        <v>TV Eibach</v>
      </c>
      <c s="95" r="K28"/>
      <c t="str" s="95" r="L28">
        <f>'Spielplan So'!G35</f>
        <v>SV Kubschütz</v>
      </c>
      <c t="str" s="95" r="M28">
        <f>'Spielplan So'!D34</f>
        <v>5.Grp.B</v>
      </c>
      <c t="str" s="95" r="N28">
        <f>'Spielplan So'!E34</f>
        <v> -</v>
      </c>
      <c t="str" s="95" r="O28">
        <f>'Spielplan So'!F34</f>
        <v>5.Grp.D</v>
      </c>
      <c t="str" s="95" r="P28">
        <f>'Spielplan So'!G34</f>
        <v>4.Grp.B</v>
      </c>
      <c s="97" r="Q28">
        <v>9.0</v>
      </c>
      <c t="s" s="100" r="R28">
        <v>2667</v>
      </c>
      <c s="97" r="S28">
        <v>11.0</v>
      </c>
      <c s="493" r="T28"/>
      <c s="97" r="U28">
        <v>11.0</v>
      </c>
      <c t="s" s="100" r="V28">
        <v>2668</v>
      </c>
      <c s="97" r="W28">
        <v>13.0</v>
      </c>
      <c s="493" r="X28"/>
      <c s="102" r="Y28"/>
      <c t="s" s="100" r="Z28">
        <v>2669</v>
      </c>
      <c s="102" r="AA28"/>
      <c t="str" s="102" r="AB28">
        <f>IF(Q28=S28,"",IF(Q28&gt;S28,1,0))</f>
        <v>0</v>
      </c>
      <c t="str" s="102" r="AC28">
        <f>IF(U28=W28,"",IF(U28&gt;W28,1,0))</f>
        <v>0</v>
      </c>
      <c t="str" s="102" r="AD28">
        <f>IF(Y28=AA28,"",IF(Y28&gt;AA28,1,0))</f>
        <v/>
      </c>
      <c t="str" s="102" r="AE28">
        <f>IF(Q28=S28,"",IF(Q28&lt;S28,1,0))</f>
        <v>1</v>
      </c>
      <c t="str" s="102" r="AF28">
        <f>IF(U28=W28,"",IF(U28&lt;W28,1,0))</f>
        <v>1</v>
      </c>
      <c t="str" s="102" r="AG28">
        <f>IF(Y28=AA28,"",IF(Y28&lt;AA28,1,0))</f>
        <v/>
      </c>
      <c t="str" s="103" r="AH28">
        <f>COUNTIF(AB28:AD28,1)</f>
        <v>0</v>
      </c>
      <c t="s" s="103" r="AI28">
        <v>2670</v>
      </c>
      <c t="str" s="103" r="AJ28">
        <f>COUNTIF(AE28:AG28,1)</f>
        <v>2</v>
      </c>
      <c t="str" s="103" r="AK28">
        <f>IF(AH28=2,2,IF(AJ28=2,0,AH28))</f>
        <v>0</v>
      </c>
      <c t="s" s="103" r="AL28">
        <v>2671</v>
      </c>
      <c t="str" s="103" r="AM28">
        <f>IF(AJ28=2,2,IF(AH28=2,0,AJ28))</f>
        <v>2</v>
      </c>
      <c t="s" s="7" r="AN28">
        <v>2672</v>
      </c>
      <c s="41" r="AO28"/>
      <c s="41" r="AP28"/>
      <c s="41" r="AQ28"/>
      <c s="41" r="AR28"/>
      <c s="41" r="AS28"/>
      <c s="41" r="AT28"/>
      <c s="41" r="AU28"/>
      <c s="41" r="AV28"/>
      <c s="41" r="AW28"/>
      <c s="41" r="AX28"/>
    </row>
    <row customHeight="1" r="29" ht="15.75">
      <c t="str" s="7" r="A29">
        <f>G29</f>
        <v>124</v>
      </c>
      <c t="str" s="93" r="B29">
        <f>'Spielplan Sa'!I$2</f>
        <v>9/28/2014</v>
      </c>
      <c t="str" s="7" r="C29">
        <f>'Spielplan Sa'!A$4</f>
        <v>männlich U16</v>
      </c>
      <c t="str" s="7" r="D29">
        <f>AN29</f>
        <v>Pl 21/24</v>
      </c>
      <c s="7" r="E29">
        <v>17.0</v>
      </c>
      <c s="92" r="F29">
        <v>2.0</v>
      </c>
      <c s="92" r="G29">
        <v>124.0</v>
      </c>
      <c t="str" s="95" r="H29">
        <f>'Spielplan So'!J35</f>
        <v>TSV Lola</v>
      </c>
      <c t="s" s="82" r="I29">
        <v>2673</v>
      </c>
      <c t="str" s="95" r="J29">
        <f>'Spielplan So'!L35</f>
        <v>Großenasper SV</v>
      </c>
      <c s="95" r="K29"/>
      <c t="str" s="95" r="L29">
        <f>'Spielplan So'!M35</f>
        <v>TV Langen</v>
      </c>
      <c t="str" s="95" r="M29">
        <f>'Spielplan So'!J34</f>
        <v>6.Grp. C</v>
      </c>
      <c t="str" s="95" r="N29">
        <f>'Spielplan So'!K34</f>
        <v> -</v>
      </c>
      <c t="str" s="95" r="O29">
        <f>'Spielplan So'!L34</f>
        <v>6. Grp.D</v>
      </c>
      <c t="str" s="95" r="P29">
        <f>'Spielplan So'!M34</f>
        <v>7.Grp.C</v>
      </c>
      <c s="97" r="Q29">
        <v>11.0</v>
      </c>
      <c t="s" s="100" r="R29">
        <v>2674</v>
      </c>
      <c s="97" r="S29">
        <v>9.0</v>
      </c>
      <c s="493" r="T29"/>
      <c s="97" r="U29">
        <v>8.0</v>
      </c>
      <c t="s" s="100" r="V29">
        <v>2675</v>
      </c>
      <c s="97" r="W29">
        <v>11.0</v>
      </c>
      <c s="493" r="X29"/>
      <c s="97" r="Y29">
        <v>11.0</v>
      </c>
      <c t="s" s="100" r="Z29">
        <v>2676</v>
      </c>
      <c s="97" r="AA29">
        <v>8.0</v>
      </c>
      <c t="str" s="102" r="AB29">
        <f>IF(Q29=S29,"",IF(Q29&gt;S29,1,0))</f>
        <v>1</v>
      </c>
      <c t="str" s="102" r="AC29">
        <f>IF(U29=W29,"",IF(U29&gt;W29,1,0))</f>
        <v>0</v>
      </c>
      <c t="str" s="102" r="AD29">
        <f>IF(Y29=AA29,"",IF(Y29&gt;AA29,1,0))</f>
        <v>1</v>
      </c>
      <c t="str" s="102" r="AE29">
        <f>IF(Q29=S29,"",IF(Q29&lt;S29,1,0))</f>
        <v>0</v>
      </c>
      <c t="str" s="102" r="AF29">
        <f>IF(U29=W29,"",IF(U29&lt;W29,1,0))</f>
        <v>1</v>
      </c>
      <c t="str" s="102" r="AG29">
        <f>IF(Y29=AA29,"",IF(Y29&lt;AA29,1,0))</f>
        <v>0</v>
      </c>
      <c t="str" s="103" r="AH29">
        <f>COUNTIF(AB29:AD29,1)</f>
        <v>2</v>
      </c>
      <c t="s" s="103" r="AI29">
        <v>2677</v>
      </c>
      <c t="str" s="103" r="AJ29">
        <f>COUNTIF(AE29:AG29,1)</f>
        <v>1</v>
      </c>
      <c t="str" s="103" r="AK29">
        <f>IF(AH29=2,2,IF(AJ29=2,0,AH29))</f>
        <v>2</v>
      </c>
      <c t="s" s="103" r="AL29">
        <v>2678</v>
      </c>
      <c t="str" s="103" r="AM29">
        <f>IF(AJ29=2,2,IF(AH29=2,0,AJ29))</f>
        <v>0</v>
      </c>
      <c t="s" s="7" r="AN29">
        <v>2679</v>
      </c>
      <c s="41" r="AO29"/>
      <c s="41" r="AP29"/>
      <c s="41" r="AQ29"/>
      <c s="41" r="AR29"/>
      <c s="41" r="AS29"/>
      <c s="41" r="AT29"/>
      <c s="41" r="AU29"/>
      <c s="41" r="AV29"/>
      <c s="41" r="AW29"/>
      <c s="41" r="AX29"/>
    </row>
    <row customHeight="1" r="30" ht="15.75">
      <c t="str" s="7" r="A30">
        <f>G30</f>
        <v>125</v>
      </c>
      <c t="str" s="93" r="B30">
        <f>'Spielplan Sa'!I$2</f>
        <v>9/28/2014</v>
      </c>
      <c t="str" s="7" r="C30">
        <f>'Spielplan Sa'!A$4</f>
        <v>männlich U16</v>
      </c>
      <c t="str" s="7" r="D30">
        <f>AN30</f>
        <v>Pl 13/16</v>
      </c>
      <c s="7" r="E30">
        <v>18.0</v>
      </c>
      <c s="92" r="F30">
        <v>1.0</v>
      </c>
      <c s="92" r="G30">
        <v>125.0</v>
      </c>
      <c t="str" s="95" r="H30">
        <f>'Spielplan So'!D37</f>
        <v>TV Elsava Elsenfeld</v>
      </c>
      <c t="s" s="82" r="I30">
        <v>2680</v>
      </c>
      <c t="str" s="95" r="J30">
        <f>'Spielplan So'!F37</f>
        <v>TS Thiersheim</v>
      </c>
      <c s="95" r="K30"/>
      <c t="str" s="95" r="L30">
        <f>'Spielplan So'!G37</f>
        <v>MTSV Selsingen</v>
      </c>
      <c t="str" s="95" r="M30">
        <f>'Spielplan So'!D36</f>
        <v>4.Grp.A</v>
      </c>
      <c t="str" s="95" r="N30">
        <f>'Spielplan So'!E36</f>
        <v> -</v>
      </c>
      <c t="str" s="95" r="O30">
        <f>'Spielplan So'!F36</f>
        <v>4.Grp.C</v>
      </c>
      <c t="str" s="95" r="P30">
        <f>'Spielplan So'!G36</f>
        <v>5.Grp.A</v>
      </c>
      <c s="97" r="Q30">
        <v>11.0</v>
      </c>
      <c t="s" s="100" r="R30">
        <v>2681</v>
      </c>
      <c s="97" r="S30">
        <v>9.0</v>
      </c>
      <c s="493" r="T30"/>
      <c s="97" r="U30">
        <v>11.0</v>
      </c>
      <c t="s" s="100" r="V30">
        <v>2682</v>
      </c>
      <c s="97" r="W30">
        <v>8.0</v>
      </c>
      <c s="493" r="X30"/>
      <c s="102" r="Y30"/>
      <c t="s" s="100" r="Z30">
        <v>2683</v>
      </c>
      <c s="102" r="AA30"/>
      <c t="str" s="102" r="AB30">
        <f>IF(Q30=S30,"",IF(Q30&gt;S30,1,0))</f>
        <v>1</v>
      </c>
      <c t="str" s="102" r="AC30">
        <f>IF(U30=W30,"",IF(U30&gt;W30,1,0))</f>
        <v>1</v>
      </c>
      <c t="str" s="102" r="AD30">
        <f>IF(Y30=AA30,"",IF(Y30&gt;AA30,1,0))</f>
        <v/>
      </c>
      <c t="str" s="102" r="AE30">
        <f>IF(Q30=S30,"",IF(Q30&lt;S30,1,0))</f>
        <v>0</v>
      </c>
      <c t="str" s="102" r="AF30">
        <f>IF(U30=W30,"",IF(U30&lt;W30,1,0))</f>
        <v>0</v>
      </c>
      <c t="str" s="102" r="AG30">
        <f>IF(Y30=AA30,"",IF(Y30&lt;AA30,1,0))</f>
        <v/>
      </c>
      <c t="str" s="103" r="AH30">
        <f>COUNTIF(AB30:AD30,1)</f>
        <v>2</v>
      </c>
      <c t="s" s="103" r="AI30">
        <v>2684</v>
      </c>
      <c t="str" s="103" r="AJ30">
        <f>COUNTIF(AE30:AG30,1)</f>
        <v>0</v>
      </c>
      <c t="str" s="103" r="AK30">
        <f>IF(AH30=2,2,IF(AJ30=2,0,AH30))</f>
        <v>2</v>
      </c>
      <c t="s" s="103" r="AL30">
        <v>2685</v>
      </c>
      <c t="str" s="103" r="AM30">
        <f>IF(AJ30=2,2,IF(AH30=2,0,AJ30))</f>
        <v>0</v>
      </c>
      <c t="s" s="7" r="AN30">
        <v>2686</v>
      </c>
      <c s="41" r="AO30"/>
      <c s="41" r="AP30"/>
      <c s="41" r="AQ30"/>
      <c s="41" r="AR30"/>
      <c s="41" r="AS30"/>
      <c s="41" r="AT30"/>
      <c s="41" r="AU30"/>
      <c s="41" r="AV30"/>
      <c s="41" r="AW30"/>
      <c s="41" r="AX30"/>
    </row>
    <row customHeight="1" r="31" ht="15.75">
      <c t="str" s="7" r="A31">
        <f>G31</f>
        <v>126</v>
      </c>
      <c t="str" s="93" r="B31">
        <f>'Spielplan Sa'!I$2</f>
        <v>9/28/2014</v>
      </c>
      <c t="str" s="7" r="C31">
        <f>'Spielplan Sa'!A$4</f>
        <v>männlich U16</v>
      </c>
      <c t="str" s="7" r="D31">
        <f>AN31</f>
        <v>Pl 25/26</v>
      </c>
      <c s="7" r="E31">
        <v>18.0</v>
      </c>
      <c s="92" r="F31">
        <v>2.0</v>
      </c>
      <c s="92" r="G31">
        <v>126.0</v>
      </c>
      <c t="str" s="95" r="H31">
        <f>'Spielplan So'!J37</f>
        <v>TV Langen</v>
      </c>
      <c t="s" s="82" r="I31">
        <v>2687</v>
      </c>
      <c t="str" s="95" r="J31">
        <f>'Spielplan So'!L37</f>
        <v>TV Dieburg</v>
      </c>
      <c s="95" r="K31"/>
      <c t="str" s="95" r="L31">
        <f>'Spielplan So'!M37</f>
        <v>Großenasper SV</v>
      </c>
      <c t="str" s="95" r="M31">
        <f>'Spielplan So'!J36</f>
        <v>Verlierer Spiel 122</v>
      </c>
      <c t="str" s="95" r="N31">
        <f>'Spielplan So'!K36</f>
        <v> -</v>
      </c>
      <c t="str" s="95" r="O31">
        <f>'Spielplan So'!L36</f>
        <v>Verlierer Spiel 133</v>
      </c>
      <c t="str" s="95" r="P31">
        <f>'Spielplan So'!M36</f>
        <v>Verlierer Spiel 124</v>
      </c>
      <c s="97" r="Q31">
        <v>9.0</v>
      </c>
      <c t="s" s="100" r="R31">
        <v>2688</v>
      </c>
      <c s="97" r="S31">
        <v>11.0</v>
      </c>
      <c s="493" r="T31"/>
      <c s="97" r="U31">
        <v>12.0</v>
      </c>
      <c t="s" s="100" r="V31">
        <v>2689</v>
      </c>
      <c s="97" r="W31">
        <v>14.0</v>
      </c>
      <c s="493" r="X31"/>
      <c s="102" r="Y31"/>
      <c t="s" s="100" r="Z31">
        <v>2690</v>
      </c>
      <c s="102" r="AA31"/>
      <c t="str" s="102" r="AB31">
        <f>IF(Q31=S31,"",IF(Q31&gt;S31,1,0))</f>
        <v>0</v>
      </c>
      <c t="str" s="102" r="AC31">
        <f>IF(U31=W31,"",IF(U31&gt;W31,1,0))</f>
        <v>0</v>
      </c>
      <c t="str" s="102" r="AD31">
        <f>IF(Y31=AA31,"",IF(Y31&gt;AA31,1,0))</f>
        <v/>
      </c>
      <c t="str" s="102" r="AE31">
        <f>IF(Q31=S31,"",IF(Q31&lt;S31,1,0))</f>
        <v>1</v>
      </c>
      <c t="str" s="102" r="AF31">
        <f>IF(U31=W31,"",IF(U31&lt;W31,1,0))</f>
        <v>1</v>
      </c>
      <c t="str" s="102" r="AG31">
        <f>IF(Y31=AA31,"",IF(Y31&lt;AA31,1,0))</f>
        <v/>
      </c>
      <c t="str" s="103" r="AH31">
        <f>COUNTIF(AB31:AD31,1)</f>
        <v>0</v>
      </c>
      <c t="s" s="103" r="AI31">
        <v>2691</v>
      </c>
      <c t="str" s="103" r="AJ31">
        <f>COUNTIF(AE31:AG31,1)</f>
        <v>2</v>
      </c>
      <c t="str" s="103" r="AK31">
        <f>IF(AH31=2,2,IF(AJ31=2,0,AH31))</f>
        <v>0</v>
      </c>
      <c t="s" s="103" r="AL31">
        <v>2692</v>
      </c>
      <c t="str" s="103" r="AM31">
        <f>IF(AJ31=2,2,IF(AH31=2,0,AJ31))</f>
        <v>2</v>
      </c>
      <c t="s" s="7" r="AN31">
        <v>2693</v>
      </c>
      <c s="41" r="AO31"/>
      <c s="41" r="AP31"/>
      <c s="41" r="AQ31"/>
      <c s="41" r="AR31"/>
      <c s="41" r="AS31"/>
      <c s="41" r="AT31"/>
      <c s="41" r="AU31"/>
      <c s="41" r="AV31"/>
      <c s="41" r="AW31"/>
      <c s="41" r="AX31"/>
    </row>
    <row customHeight="1" r="32" ht="15.75">
      <c t="str" s="7" r="A32">
        <f>G32</f>
        <v>127</v>
      </c>
      <c t="str" s="93" r="B32">
        <f>'Spielplan Sa'!I$2</f>
        <v>9/28/2014</v>
      </c>
      <c t="str" s="7" r="C32">
        <f>'Spielplan Sa'!A$4</f>
        <v>männlich U16</v>
      </c>
      <c t="str" s="7" r="D32">
        <f>AN32</f>
        <v>Pl 13/16</v>
      </c>
      <c s="7" r="E32">
        <v>19.0</v>
      </c>
      <c s="92" r="F32">
        <v>1.0</v>
      </c>
      <c s="92" r="G32">
        <v>127.0</v>
      </c>
      <c t="str" s="95" r="H32">
        <f>'Spielplan So'!D39</f>
        <v>SV Kubschütz</v>
      </c>
      <c t="s" s="82" r="I32">
        <v>2694</v>
      </c>
      <c t="str" s="95" r="J32">
        <f>'Spielplan So'!F39</f>
        <v>SV Düdenbüttel</v>
      </c>
      <c s="95" r="K32"/>
      <c t="str" s="95" r="L32">
        <f>'Spielplan So'!G39</f>
        <v>TS Thiersheim</v>
      </c>
      <c t="str" s="95" r="M32">
        <f>'Spielplan So'!D38</f>
        <v>4.Grp.B</v>
      </c>
      <c t="str" s="95" r="N32">
        <f>'Spielplan So'!E38</f>
        <v/>
      </c>
      <c t="str" s="95" r="O32">
        <f>'Spielplan So'!F38</f>
        <v>4.Grp.D</v>
      </c>
      <c t="str" s="95" r="P32">
        <f>'Spielplan So'!G38</f>
        <v>4.Grp.C</v>
      </c>
      <c s="97" r="Q32">
        <v>14.0</v>
      </c>
      <c t="s" s="100" r="R32">
        <v>2695</v>
      </c>
      <c s="97" r="S32">
        <v>15.0</v>
      </c>
      <c s="493" r="T32"/>
      <c s="97" r="U32">
        <v>6.0</v>
      </c>
      <c t="s" s="100" r="V32">
        <v>2696</v>
      </c>
      <c s="97" r="W32">
        <v>11.0</v>
      </c>
      <c s="493" r="X32"/>
      <c s="102" r="Y32"/>
      <c t="s" s="100" r="Z32">
        <v>2697</v>
      </c>
      <c s="102" r="AA32"/>
      <c t="str" s="102" r="AB32">
        <f>IF(Q32=S32,"",IF(Q32&gt;S32,1,0))</f>
        <v>0</v>
      </c>
      <c t="str" s="102" r="AC32">
        <f>IF(U32=W32,"",IF(U32&gt;W32,1,0))</f>
        <v>0</v>
      </c>
      <c t="str" s="102" r="AD32">
        <f>IF(Y32=AA32,"",IF(Y32&gt;AA32,1,0))</f>
        <v/>
      </c>
      <c t="str" s="102" r="AE32">
        <f>IF(Q32=S32,"",IF(Q32&lt;S32,1,0))</f>
        <v>1</v>
      </c>
      <c t="str" s="102" r="AF32">
        <f>IF(U32=W32,"",IF(U32&lt;W32,1,0))</f>
        <v>1</v>
      </c>
      <c t="str" s="102" r="AG32">
        <f>IF(Y32=AA32,"",IF(Y32&lt;AA32,1,0))</f>
        <v/>
      </c>
      <c t="str" s="103" r="AH32">
        <f>COUNTIF(AB32:AD32,1)</f>
        <v>0</v>
      </c>
      <c t="s" s="103" r="AI32">
        <v>2698</v>
      </c>
      <c t="str" s="103" r="AJ32">
        <f>COUNTIF(AE32:AG32,1)</f>
        <v>2</v>
      </c>
      <c t="str" s="103" r="AK32">
        <f>IF(AH32=2,2,IF(AJ32=2,0,AH32))</f>
        <v>0</v>
      </c>
      <c t="s" s="103" r="AL32">
        <v>2699</v>
      </c>
      <c t="str" s="103" r="AM32">
        <f>IF(AJ32=2,2,IF(AH32=2,0,AJ32))</f>
        <v>2</v>
      </c>
      <c t="s" s="7" r="AN32">
        <v>2700</v>
      </c>
      <c s="41" r="AO32"/>
      <c s="41" r="AP32"/>
      <c s="41" r="AQ32"/>
      <c s="41" r="AR32"/>
      <c s="41" r="AS32"/>
      <c s="41" r="AT32"/>
      <c s="41" r="AU32"/>
      <c s="41" r="AV32"/>
      <c s="41" r="AW32"/>
      <c s="41" r="AX32"/>
    </row>
    <row customHeight="1" r="33" ht="15.75">
      <c t="str" s="7" r="A33">
        <f>G33</f>
        <v>135</v>
      </c>
      <c t="str" s="93" r="B33">
        <f>'Spielplan Sa'!I$2</f>
        <v>9/28/2014</v>
      </c>
      <c t="str" s="7" r="C33">
        <f>'Spielplan Sa'!A$4</f>
        <v>männlich U16</v>
      </c>
      <c t="str" s="7" r="D33">
        <f>AN33</f>
        <v>Pl 21/24</v>
      </c>
      <c s="7" r="E33">
        <v>19.0</v>
      </c>
      <c s="92" r="F33">
        <v>2.0</v>
      </c>
      <c s="92" r="G33">
        <v>135.0</v>
      </c>
      <c t="str" s="95" r="H33">
        <f>'Spielplan So'!J39</f>
        <v>TSV Hagen</v>
      </c>
      <c t="s" s="82" r="I33">
        <v>2701</v>
      </c>
      <c t="str" s="95" r="J33">
        <f>'Spielplan So'!L39</f>
        <v>TV Voerde</v>
      </c>
      <c s="95" r="K33"/>
      <c t="str" s="95" r="L33">
        <f>'Spielplan So'!M39</f>
        <v>TV Langen</v>
      </c>
      <c t="str" s="95" r="M33">
        <f>'Spielplan So'!J38</f>
        <v>Sieger Spiel 122</v>
      </c>
      <c t="str" s="95" r="N33">
        <f>'Spielplan So'!K38</f>
        <v/>
      </c>
      <c t="str" s="95" r="O33">
        <f>'Spielplan So'!L38</f>
        <v>Sieger Spiel 133</v>
      </c>
      <c t="str" s="95" r="P33">
        <f>'Spielplan So'!M38</f>
        <v>Verlierer Spiel 126</v>
      </c>
      <c s="97" r="Q33">
        <v>12.0</v>
      </c>
      <c t="s" s="100" r="R33">
        <v>2702</v>
      </c>
      <c s="97" r="S33">
        <v>10.0</v>
      </c>
      <c s="86" r="T33"/>
      <c s="97" r="U33">
        <v>6.0</v>
      </c>
      <c t="s" s="100" r="V33">
        <v>2703</v>
      </c>
      <c s="97" r="W33">
        <v>11.0</v>
      </c>
      <c s="86" r="X33"/>
      <c s="97" r="Y33">
        <v>11.0</v>
      </c>
      <c t="s" s="100" r="Z33">
        <v>2704</v>
      </c>
      <c s="97" r="AA33">
        <v>4.0</v>
      </c>
      <c t="str" s="102" r="AB33">
        <f>IF(Q33=S33,"",IF(Q33&gt;S33,1,0))</f>
        <v>1</v>
      </c>
      <c t="str" s="102" r="AC33">
        <f>IF(U33=W33,"",IF(U33&gt;W33,1,0))</f>
        <v>0</v>
      </c>
      <c t="str" s="102" r="AD33">
        <f>IF(Y33=AA33,"",IF(Y33&gt;AA33,1,0))</f>
        <v>1</v>
      </c>
      <c t="str" s="102" r="AE33">
        <f>IF(Q33=S33,"",IF(Q33&lt;S33,1,0))</f>
        <v>0</v>
      </c>
      <c t="str" s="102" r="AF33">
        <f>IF(U33=W33,"",IF(U33&lt;W33,1,0))</f>
        <v>1</v>
      </c>
      <c t="str" s="102" r="AG33">
        <f>IF(Y33=AA33,"",IF(Y33&lt;AA33,1,0))</f>
        <v>0</v>
      </c>
      <c t="str" s="103" r="AH33">
        <f>COUNTIF(AB33:AD33,1)</f>
        <v>2</v>
      </c>
      <c t="s" s="103" r="AI33">
        <v>2705</v>
      </c>
      <c t="str" s="103" r="AJ33">
        <f>COUNTIF(AE33:AG33,1)</f>
        <v>1</v>
      </c>
      <c t="str" s="103" r="AK33">
        <f>IF(AH33=2,2,IF(AJ33=2,0,AH33))</f>
        <v>2</v>
      </c>
      <c t="s" s="103" r="AL33">
        <v>2706</v>
      </c>
      <c t="str" s="103" r="AM33">
        <f>IF(AJ33=2,2,IF(AH33=2,0,AJ33))</f>
        <v>0</v>
      </c>
      <c t="s" s="7" r="AN33">
        <v>2707</v>
      </c>
      <c s="41" r="AO33"/>
      <c s="41" r="AP33"/>
      <c s="41" r="AQ33"/>
      <c s="41" r="AR33"/>
      <c s="41" r="AS33"/>
      <c s="41" r="AT33"/>
      <c s="41" r="AU33"/>
      <c s="41" r="AV33"/>
      <c s="41" r="AW33"/>
      <c s="41" r="AX33"/>
    </row>
    <row customHeight="1" r="34" ht="15.75">
      <c t="str" s="7" r="A34">
        <f>G34</f>
        <v>129</v>
      </c>
      <c t="str" s="93" r="B34">
        <f>'Spielplan Sa'!I$2</f>
        <v>9/28/2014</v>
      </c>
      <c t="str" s="7" r="C34">
        <f>'Spielplan Sa'!A$4</f>
        <v>männlich U16</v>
      </c>
      <c t="str" s="7" r="D34">
        <f>AN34</f>
        <v>Pl 19/20</v>
      </c>
      <c s="7" r="E34">
        <v>20.0</v>
      </c>
      <c s="92" r="F34">
        <v>1.0</v>
      </c>
      <c s="92" r="G34">
        <v>129.0</v>
      </c>
      <c t="str" s="95" r="H34">
        <f>'Spielplan So'!D41</f>
        <v>MTSV Selsingen</v>
      </c>
      <c t="s" s="82" r="I34">
        <v>2708</v>
      </c>
      <c t="str" s="95" r="J34">
        <f>'Spielplan So'!F41</f>
        <v>VfL Pinneberg</v>
      </c>
      <c s="95" r="K34"/>
      <c t="str" s="95" r="L34">
        <f>'Spielplan So'!G41</f>
        <v>SV Kubschütz</v>
      </c>
      <c t="str" s="95" r="M34">
        <f>'Spielplan So'!D40</f>
        <v>Verlierer Spiel 121</v>
      </c>
      <c t="str" s="95" r="N34">
        <f>'Spielplan So'!E40</f>
        <v> -</v>
      </c>
      <c t="str" s="95" r="O34">
        <f>'Spielplan So'!F40</f>
        <v>Verlierer Spiel 123</v>
      </c>
      <c t="str" s="95" r="P34">
        <f>'Spielplan So'!G40</f>
        <v>Verlierer Spiel 127</v>
      </c>
      <c s="97" r="Q34">
        <v>11.0</v>
      </c>
      <c t="s" s="100" r="R34">
        <v>2709</v>
      </c>
      <c s="97" r="S34">
        <v>8.0</v>
      </c>
      <c s="493" r="T34"/>
      <c s="97" r="U34">
        <v>11.0</v>
      </c>
      <c t="s" s="100" r="V34">
        <v>2710</v>
      </c>
      <c s="97" r="W34">
        <v>4.0</v>
      </c>
      <c s="493" r="X34"/>
      <c s="102" r="Y34"/>
      <c t="s" s="100" r="Z34">
        <v>2711</v>
      </c>
      <c s="102" r="AA34"/>
      <c t="str" s="102" r="AB34">
        <f>IF(Q34=S34,"",IF(Q34&gt;S34,1,0))</f>
        <v>1</v>
      </c>
      <c t="str" s="102" r="AC34">
        <f>IF(U34=W34,"",IF(U34&gt;W34,1,0))</f>
        <v>1</v>
      </c>
      <c t="str" s="102" r="AD34">
        <f>IF(Y34=AA34,"",IF(Y34&gt;AA34,1,0))</f>
        <v/>
      </c>
      <c t="str" s="102" r="AE34">
        <f>IF(Q34=S34,"",IF(Q34&lt;S34,1,0))</f>
        <v>0</v>
      </c>
      <c t="str" s="102" r="AF34">
        <f>IF(U34=W34,"",IF(U34&lt;W34,1,0))</f>
        <v>0</v>
      </c>
      <c t="str" s="102" r="AG34">
        <f>IF(Y34=AA34,"",IF(Y34&lt;AA34,1,0))</f>
        <v/>
      </c>
      <c t="str" s="103" r="AH34">
        <f>COUNTIF(AB34:AD34,1)</f>
        <v>2</v>
      </c>
      <c t="s" s="103" r="AI34">
        <v>2712</v>
      </c>
      <c t="str" s="103" r="AJ34">
        <f>COUNTIF(AE34:AG34,1)</f>
        <v>0</v>
      </c>
      <c t="str" s="103" r="AK34">
        <f>IF(AH34=2,2,IF(AJ34=2,0,AH34))</f>
        <v>2</v>
      </c>
      <c t="s" s="103" r="AL34">
        <v>2713</v>
      </c>
      <c t="str" s="103" r="AM34">
        <f>IF(AJ34=2,2,IF(AH34=2,0,AJ34))</f>
        <v>0</v>
      </c>
      <c t="s" s="7" r="AN34">
        <v>2714</v>
      </c>
      <c s="41" r="AO34"/>
      <c s="41" r="AP34"/>
      <c s="41" r="AQ34"/>
      <c s="41" r="AR34"/>
      <c s="41" r="AS34"/>
      <c s="41" r="AT34"/>
      <c s="41" r="AU34"/>
      <c s="41" r="AV34"/>
      <c s="41" r="AW34"/>
      <c s="41" r="AX34"/>
    </row>
    <row customHeight="1" r="35" ht="15.75">
      <c t="str" s="7" r="A35">
        <f>G35</f>
        <v>136</v>
      </c>
      <c t="str" s="93" r="B35">
        <f>'Spielplan Sa'!I$2</f>
        <v>9/28/2014</v>
      </c>
      <c t="str" s="7" r="C35">
        <f>'Spielplan Sa'!A$4</f>
        <v>männlich U16</v>
      </c>
      <c t="str" s="7" r="D35">
        <f>AN35</f>
        <v>Pl 23/24</v>
      </c>
      <c s="7" r="E35">
        <v>20.0</v>
      </c>
      <c s="92" r="F35">
        <v>2.0</v>
      </c>
      <c s="92" r="G35">
        <v>136.0</v>
      </c>
      <c t="str" s="95" r="H35">
        <f>'Spielplan So'!J41</f>
        <v>Großenasper SV</v>
      </c>
      <c t="s" s="82" r="I35">
        <v>2715</v>
      </c>
      <c t="str" s="95" r="J35">
        <f>'Spielplan So'!L41</f>
        <v>TV Voerde</v>
      </c>
      <c s="95" r="K35"/>
      <c t="str" s="95" r="L35">
        <f>'Spielplan So'!M41</f>
        <v>TV Dieburg</v>
      </c>
      <c t="str" s="95" r="M35">
        <f>'Spielplan So'!J40</f>
        <v>Verlierer Spiel 124</v>
      </c>
      <c t="str" s="95" r="N35">
        <f>'Spielplan So'!K40</f>
        <v> -</v>
      </c>
      <c t="str" s="95" r="O35">
        <f>'Spielplan So'!L40</f>
        <v>Verlierer Spiel 135</v>
      </c>
      <c t="str" s="95" r="P35">
        <f>'Spielplan So'!M40</f>
        <v>Sieger Spiel 126</v>
      </c>
      <c s="97" r="Q35">
        <v>3.0</v>
      </c>
      <c t="s" s="100" r="R35">
        <v>2716</v>
      </c>
      <c s="97" r="S35">
        <v>11.0</v>
      </c>
      <c s="116" r="T35"/>
      <c s="97" r="U35">
        <v>4.0</v>
      </c>
      <c t="s" s="100" r="V35">
        <v>2717</v>
      </c>
      <c s="97" r="W35">
        <v>11.0</v>
      </c>
      <c s="116" r="X35"/>
      <c s="496" r="Y35"/>
      <c t="s" s="100" r="Z35">
        <v>2718</v>
      </c>
      <c s="102" r="AA35"/>
      <c t="str" s="102" r="AB35">
        <f>IF(Q35=S35,"",IF(Q35&gt;S35,1,0))</f>
        <v>0</v>
      </c>
      <c t="str" s="102" r="AC35">
        <f>IF(U35=W35,"",IF(U35&gt;W35,1,0))</f>
        <v>0</v>
      </c>
      <c t="str" s="102" r="AD35">
        <f>IF(Y35=AA35,"",IF(Y35&gt;AA35,1,0))</f>
        <v/>
      </c>
      <c t="str" s="102" r="AE35">
        <f>IF(Q35=S35,"",IF(Q35&lt;S35,1,0))</f>
        <v>1</v>
      </c>
      <c t="str" s="102" r="AF35">
        <f>IF(U35=W35,"",IF(U35&lt;W35,1,0))</f>
        <v>1</v>
      </c>
      <c t="str" s="102" r="AG35">
        <f>IF(Y35=AA35,"",IF(Y35&lt;AA35,1,0))</f>
        <v/>
      </c>
      <c t="str" s="103" r="AH35">
        <f>COUNTIF(AB35:AD35,1)</f>
        <v>0</v>
      </c>
      <c t="s" s="103" r="AI35">
        <v>2719</v>
      </c>
      <c t="str" s="103" r="AJ35">
        <f>COUNTIF(AE35:AG35,1)</f>
        <v>2</v>
      </c>
      <c t="str" s="103" r="AK35">
        <f>IF(AH35=2,2,IF(AJ35=2,0,AH35))</f>
        <v>0</v>
      </c>
      <c t="s" s="103" r="AL35">
        <v>2720</v>
      </c>
      <c t="str" s="103" r="AM35">
        <f>IF(AJ35=2,2,IF(AH35=2,0,AJ35))</f>
        <v>2</v>
      </c>
      <c t="s" s="497" r="AN35">
        <v>2721</v>
      </c>
      <c s="41" r="AO35"/>
      <c s="41" r="AP35"/>
      <c s="41" r="AQ35"/>
      <c s="41" r="AR35"/>
      <c s="41" r="AS35"/>
      <c s="41" r="AT35"/>
      <c s="41" r="AU35"/>
      <c s="41" r="AV35"/>
      <c s="41" r="AW35"/>
      <c s="41" r="AX35"/>
    </row>
    <row customHeight="1" r="36" ht="15.75">
      <c t="str" s="7" r="A36">
        <f>G36</f>
        <v>131</v>
      </c>
      <c t="str" s="93" r="B36">
        <f>'Spielplan Sa'!I$2</f>
        <v>9/28/2014</v>
      </c>
      <c t="str" s="7" r="C36">
        <f>'Spielplan Sa'!A$4</f>
        <v>männlich U16</v>
      </c>
      <c t="str" s="7" r="D36">
        <f>AN36</f>
        <v>Pl 13/14</v>
      </c>
      <c s="7" r="E36">
        <v>21.0</v>
      </c>
      <c s="92" r="F36">
        <v>1.0</v>
      </c>
      <c s="92" r="G36">
        <v>131.0</v>
      </c>
      <c t="str" s="95" r="H36">
        <f>'Spielplan So'!D43</f>
        <v>TV Elsava Elsenfeld</v>
      </c>
      <c t="s" s="82" r="I36">
        <v>2722</v>
      </c>
      <c t="str" s="95" r="J36">
        <f>'Spielplan So'!F43</f>
        <v>SV Düdenbüttel</v>
      </c>
      <c s="95" r="K36"/>
      <c t="str" s="95" r="L36">
        <f>'Spielplan So'!G43</f>
        <v>VfL Pinneberg</v>
      </c>
      <c t="str" s="95" r="M36">
        <f>'Spielplan So'!D42</f>
        <v>Sieger Spiel 125</v>
      </c>
      <c t="str" s="95" r="N36">
        <f>'Spielplan So'!E42</f>
        <v> -</v>
      </c>
      <c t="str" s="95" r="O36">
        <f>'Spielplan So'!F42</f>
        <v>Sieger Spiel 127</v>
      </c>
      <c t="str" s="95" r="P36">
        <f>'Spielplan So'!G42</f>
        <v>Verlierer Spiel 129</v>
      </c>
      <c s="97" r="Q36">
        <v>11.0</v>
      </c>
      <c t="s" s="100" r="R36">
        <v>2723</v>
      </c>
      <c s="97" r="S36">
        <v>9.0</v>
      </c>
      <c s="493" r="T36"/>
      <c s="97" r="U36">
        <v>6.0</v>
      </c>
      <c t="s" s="100" r="V36">
        <v>2724</v>
      </c>
      <c s="97" r="W36">
        <v>11.0</v>
      </c>
      <c s="493" r="X36"/>
      <c s="97" r="Y36">
        <v>11.0</v>
      </c>
      <c t="s" s="100" r="Z36">
        <v>2725</v>
      </c>
      <c s="97" r="AA36">
        <v>5.0</v>
      </c>
      <c t="str" s="102" r="AB36">
        <f>IF(Q36=S36,"",IF(Q36&gt;S36,1,0))</f>
        <v>1</v>
      </c>
      <c t="str" s="102" r="AC36">
        <f>IF(U36=W36,"",IF(U36&gt;W36,1,0))</f>
        <v>0</v>
      </c>
      <c t="str" s="102" r="AD36">
        <f>IF(Y36=AA36,"",IF(Y36&gt;AA36,1,0))</f>
        <v>1</v>
      </c>
      <c t="str" s="102" r="AE36">
        <f>IF(Q36=S36,"",IF(Q36&lt;S36,1,0))</f>
        <v>0</v>
      </c>
      <c t="str" s="102" r="AF36">
        <f>IF(U36=W36,"",IF(U36&lt;W36,1,0))</f>
        <v>1</v>
      </c>
      <c t="str" s="102" r="AG36">
        <f>IF(Y36=AA36,"",IF(Y36&lt;AA36,1,0))</f>
        <v>0</v>
      </c>
      <c t="str" s="103" r="AH36">
        <f>COUNTIF(AB36:AD36,1)</f>
        <v>2</v>
      </c>
      <c t="s" s="103" r="AI36">
        <v>2726</v>
      </c>
      <c t="str" s="103" r="AJ36">
        <f>COUNTIF(AE36:AG36,1)</f>
        <v>1</v>
      </c>
      <c t="str" s="103" r="AK36">
        <f>IF(AH36=2,2,IF(AJ36=2,0,AH36))</f>
        <v>2</v>
      </c>
      <c t="s" s="103" r="AL36">
        <v>2727</v>
      </c>
      <c t="str" s="103" r="AM36">
        <f>IF(AJ36=2,2,IF(AH36=2,0,AJ36))</f>
        <v>0</v>
      </c>
      <c t="s" s="497" r="AN36">
        <v>2728</v>
      </c>
      <c s="41" r="AO36"/>
      <c s="41" r="AP36"/>
      <c s="41" r="AQ36"/>
      <c s="41" r="AR36"/>
      <c s="41" r="AS36"/>
      <c s="41" r="AT36"/>
      <c s="41" r="AU36"/>
      <c s="41" r="AV36"/>
      <c s="41" r="AW36"/>
      <c s="41" r="AX36"/>
    </row>
    <row customHeight="1" r="37" ht="15.75">
      <c t="str" s="7" r="A37">
        <f>G37</f>
        <v>137</v>
      </c>
      <c t="str" s="93" r="B37">
        <f>'Spielplan Sa'!I$2</f>
        <v>9/28/2014</v>
      </c>
      <c t="str" s="7" r="C37">
        <f>'Spielplan Sa'!A$4</f>
        <v>männlich U16</v>
      </c>
      <c t="str" s="7" r="D37">
        <f>AN37</f>
        <v>Pl 21/22</v>
      </c>
      <c s="7" r="E37">
        <v>21.0</v>
      </c>
      <c s="92" r="F37">
        <v>2.0</v>
      </c>
      <c s="92" r="G37">
        <v>137.0</v>
      </c>
      <c t="str" s="95" r="H37">
        <f>'Spielplan So'!J43</f>
        <v>TSV Lola</v>
      </c>
      <c t="s" s="82" r="I37">
        <v>2729</v>
      </c>
      <c t="str" s="95" r="J37">
        <f>'Spielplan So'!L43</f>
        <v>TSV Hagen</v>
      </c>
      <c s="95" r="K37"/>
      <c t="str" s="95" r="L37">
        <f>'Spielplan So'!M43</f>
        <v>TV Voerde</v>
      </c>
      <c t="str" s="95" r="M37">
        <f>'Spielplan So'!J42</f>
        <v>Sieger Spiel 124</v>
      </c>
      <c t="str" s="95" r="N37">
        <f>'Spielplan So'!K42</f>
        <v> -</v>
      </c>
      <c t="str" s="95" r="O37">
        <f>'Spielplan So'!L42</f>
        <v>Sieger Spiel 135</v>
      </c>
      <c t="str" s="95" r="P37">
        <f>'Spielplan So'!M42</f>
        <v>Sieger Spiel 136</v>
      </c>
      <c s="97" r="Q37">
        <v>6.0</v>
      </c>
      <c t="s" s="100" r="R37">
        <v>2730</v>
      </c>
      <c s="97" r="S37">
        <v>11.0</v>
      </c>
      <c s="131" r="T37"/>
      <c s="97" r="U37">
        <v>9.0</v>
      </c>
      <c t="s" s="100" r="V37">
        <v>2731</v>
      </c>
      <c s="97" r="W37">
        <v>11.0</v>
      </c>
      <c s="131" r="X37"/>
      <c s="102" r="Y37"/>
      <c t="s" s="100" r="Z37">
        <v>2732</v>
      </c>
      <c s="102" r="AA37"/>
      <c t="str" s="102" r="AB37">
        <f>IF(Q37=S37,"",IF(Q37&gt;S37,1,0))</f>
        <v>0</v>
      </c>
      <c t="str" s="102" r="AC37">
        <f>IF(U37=W37,"",IF(U37&gt;W37,1,0))</f>
        <v>0</v>
      </c>
      <c t="str" s="102" r="AD37">
        <f>IF(Y37=AA37,"",IF(Y37&gt;AA37,1,0))</f>
        <v/>
      </c>
      <c t="str" s="102" r="AE37">
        <f>IF(Q37=S37,"",IF(Q37&lt;S37,1,0))</f>
        <v>1</v>
      </c>
      <c t="str" s="102" r="AF37">
        <f>IF(U37=W37,"",IF(U37&lt;W37,1,0))</f>
        <v>1</v>
      </c>
      <c t="str" s="102" r="AG37">
        <f>IF(Y37=AA37,"",IF(Y37&lt;AA37,1,0))</f>
        <v/>
      </c>
      <c t="str" s="103" r="AH37">
        <f>COUNTIF(AB37:AD37,1)</f>
        <v>0</v>
      </c>
      <c t="s" s="103" r="AI37">
        <v>2733</v>
      </c>
      <c t="str" s="103" r="AJ37">
        <f>COUNTIF(AE37:AG37,1)</f>
        <v>2</v>
      </c>
      <c t="str" s="103" r="AK37">
        <f>IF(AH37=2,2,IF(AJ37=2,0,AH37))</f>
        <v>0</v>
      </c>
      <c t="s" s="103" r="AL37">
        <v>2734</v>
      </c>
      <c t="str" s="103" r="AM37">
        <f>IF(AJ37=2,2,IF(AH37=2,0,AJ37))</f>
        <v>2</v>
      </c>
      <c t="s" s="497" r="AN37">
        <v>2735</v>
      </c>
      <c s="41" r="AO37"/>
      <c s="41" r="AP37"/>
      <c s="41" r="AQ37"/>
      <c s="41" r="AR37"/>
      <c s="41" r="AS37"/>
      <c s="41" r="AT37"/>
      <c s="41" r="AU37"/>
      <c s="41" r="AV37"/>
      <c s="41" r="AW37"/>
      <c s="41" r="AX37"/>
    </row>
    <row customHeight="1" r="38" ht="15.75">
      <c t="str" s="7" r="A38">
        <f>G38</f>
        <v>133</v>
      </c>
      <c t="str" s="93" r="B38">
        <f>'Spielplan Sa'!I$2</f>
        <v>9/28/2014</v>
      </c>
      <c t="str" s="7" r="C38">
        <f>'Spielplan Sa'!A$4</f>
        <v>männlich U16</v>
      </c>
      <c t="str" s="7" r="D38">
        <f>AN38</f>
        <v>PL 21/26</v>
      </c>
      <c s="7" r="E38">
        <v>16.0</v>
      </c>
      <c s="92" r="F38">
        <v>3.0</v>
      </c>
      <c s="92" r="G38">
        <v>133.0</v>
      </c>
      <c t="str" s="115" r="H38">
        <f>'Spielplan So'!D48</f>
        <v>TV Dieburg</v>
      </c>
      <c t="s" s="82" r="I38">
        <v>2736</v>
      </c>
      <c t="str" s="115" r="J38">
        <f>'Spielplan So'!F48</f>
        <v>TV Voerde</v>
      </c>
      <c s="115" r="K38"/>
      <c t="str" s="115" r="L38">
        <f>'Spielplan So'!G48</f>
        <v>TSV Lola</v>
      </c>
      <c t="str" s="95" r="M38">
        <f>'Spielplan So'!D47</f>
        <v>6.Grp.B</v>
      </c>
      <c t="str" s="95" r="N38">
        <f>'Spielplan So'!E47</f>
        <v> -</v>
      </c>
      <c t="str" s="95" r="O38">
        <f>'Spielplan So'!F47</f>
        <v>7.Grp.D</v>
      </c>
      <c t="str" s="95" r="P38">
        <f>'Spielplan So'!G47</f>
        <v>6.Grp.C</v>
      </c>
      <c s="118" r="Q38">
        <v>11.0</v>
      </c>
      <c t="s" s="100" r="R38">
        <v>2737</v>
      </c>
      <c s="97" r="S38">
        <v>13.0</v>
      </c>
      <c s="116" r="T38"/>
      <c s="118" r="U38">
        <v>5.0</v>
      </c>
      <c t="s" s="100" r="V38">
        <v>2738</v>
      </c>
      <c s="118" r="W38">
        <v>11.0</v>
      </c>
      <c s="116" r="X38"/>
      <c s="138" r="Y38"/>
      <c t="s" s="100" r="Z38">
        <v>2739</v>
      </c>
      <c s="138" r="AA38"/>
      <c t="str" s="102" r="AB38">
        <f>IF(Q38=S38,"",IF(Q38&gt;S38,1,0))</f>
        <v>0</v>
      </c>
      <c t="str" s="102" r="AC38">
        <f>IF(U38=W38,"",IF(U38&gt;W38,1,0))</f>
        <v>0</v>
      </c>
      <c t="str" s="102" r="AD38">
        <f>IF(Y38=AA38,"",IF(Y38&gt;AA38,1,0))</f>
        <v/>
      </c>
      <c t="str" s="102" r="AE38">
        <f>IF(Q38=S38,"",IF(Q38&lt;S38,1,0))</f>
        <v>1</v>
      </c>
      <c t="str" s="102" r="AF38">
        <f>IF(U38=W38,"",IF(U38&lt;W38,1,0))</f>
        <v>1</v>
      </c>
      <c t="str" s="102" r="AG38">
        <f>IF(Y38=AA38,"",IF(Y38&lt;AA38,1,0))</f>
        <v/>
      </c>
      <c t="str" s="103" r="AH38">
        <f>COUNTIF(AB38:AD38,1)</f>
        <v>0</v>
      </c>
      <c t="s" s="103" r="AI38">
        <v>2740</v>
      </c>
      <c t="str" s="103" r="AJ38">
        <f>COUNTIF(AE38:AG38,1)</f>
        <v>2</v>
      </c>
      <c t="str" s="103" r="AK38">
        <f>IF(AH38=2,2,IF(AJ38=2,0,AH38))</f>
        <v>0</v>
      </c>
      <c t="s" s="103" r="AL38">
        <v>2741</v>
      </c>
      <c t="str" s="103" r="AM38">
        <f>IF(AJ38=2,2,IF(AH38=2,0,AJ38))</f>
        <v>2</v>
      </c>
      <c t="s" s="497" r="AN38">
        <v>2742</v>
      </c>
      <c s="41" r="AO38"/>
      <c s="41" r="AP38"/>
      <c s="41" r="AQ38"/>
      <c s="41" r="AR38"/>
      <c s="41" r="AS38"/>
      <c s="41" r="AT38"/>
      <c s="41" r="AU38"/>
      <c s="41" r="AV38"/>
      <c s="41" r="AW38"/>
      <c s="41" r="AX38"/>
    </row>
    <row customHeight="1" r="39" ht="15.75">
      <c t="str" s="7" r="A39">
        <f>G39</f>
        <v>130</v>
      </c>
      <c t="str" s="93" r="B39">
        <f>'Spielplan Sa'!I$2</f>
        <v>9/28/2014</v>
      </c>
      <c t="str" s="7" r="C39">
        <f>'Spielplan Sa'!A$4</f>
        <v>männlich U16</v>
      </c>
      <c t="str" s="7" r="D39">
        <f>AN39</f>
        <v>Pl 17/18</v>
      </c>
      <c s="7" r="E39">
        <v>20.0</v>
      </c>
      <c s="92" r="F39">
        <v>3.0</v>
      </c>
      <c s="92" r="G39">
        <v>130.0</v>
      </c>
      <c t="str" s="96" r="H39">
        <f>'Spielplan So'!D56</f>
        <v>TB Oppau</v>
      </c>
      <c t="s" s="82" r="I39">
        <v>2743</v>
      </c>
      <c t="str" s="96" r="J39">
        <f>'Spielplan So'!F56</f>
        <v>TV Eibach</v>
      </c>
      <c s="96" r="K39"/>
      <c t="str" s="96" r="L39">
        <f>'Spielplan So'!G56</f>
        <v>TS Thiersheim</v>
      </c>
      <c t="str" s="115" r="M39">
        <f>'Spielplan So'!D55</f>
        <v>Sieger Spiel 121</v>
      </c>
      <c t="str" s="115" r="N39">
        <f>'Spielplan So'!E55</f>
        <v/>
      </c>
      <c t="str" s="115" r="O39">
        <f>'Spielplan So'!F55</f>
        <v>Sieger Spiel 123</v>
      </c>
      <c t="str" s="115" r="P39">
        <f>'Spielplan So'!G55</f>
        <v>Verlierer Spiel 125</v>
      </c>
      <c s="97" r="Q39">
        <v>11.0</v>
      </c>
      <c t="s" s="100" r="R39">
        <v>2744</v>
      </c>
      <c s="97" r="S39">
        <v>4.0</v>
      </c>
      <c s="116" r="T39"/>
      <c s="97" r="U39">
        <v>11.0</v>
      </c>
      <c t="s" s="100" r="V39">
        <v>2745</v>
      </c>
      <c s="97" r="W39">
        <v>8.0</v>
      </c>
      <c s="116" r="X39"/>
      <c s="138" r="Y39"/>
      <c t="s" s="100" r="Z39">
        <v>2746</v>
      </c>
      <c s="138" r="AA39"/>
      <c t="str" s="102" r="AB39">
        <f>IF(Q39=S39,"",IF(Q39&gt;S39,1,0))</f>
        <v>1</v>
      </c>
      <c t="str" s="102" r="AC39">
        <f>IF(U39=W39,"",IF(U39&gt;W39,1,0))</f>
        <v>1</v>
      </c>
      <c t="str" s="102" r="AD39">
        <f>IF(Y39=AA39,"",IF(Y39&gt;AA39,1,0))</f>
        <v/>
      </c>
      <c t="str" s="102" r="AE39">
        <f>IF(Q39=S39,"",IF(Q39&lt;S39,1,0))</f>
        <v>0</v>
      </c>
      <c t="str" s="102" r="AF39">
        <f>IF(U39=W39,"",IF(U39&lt;W39,1,0))</f>
        <v>0</v>
      </c>
      <c t="str" s="102" r="AG39">
        <f>IF(Y39=AA39,"",IF(Y39&lt;AA39,1,0))</f>
        <v/>
      </c>
      <c t="str" s="103" r="AH39">
        <f>COUNTIF(AB39:AD39,1)</f>
        <v>2</v>
      </c>
      <c t="s" s="103" r="AI39">
        <v>2747</v>
      </c>
      <c t="str" s="103" r="AJ39">
        <f>COUNTIF(AE39:AG39,1)</f>
        <v>0</v>
      </c>
      <c t="str" s="103" r="AK39">
        <f>IF(AH39=2,2,IF(AJ39=2,0,AH39))</f>
        <v>2</v>
      </c>
      <c t="s" s="103" r="AL39">
        <v>2748</v>
      </c>
      <c t="str" s="103" r="AM39">
        <f>IF(AJ39=2,2,IF(AH39=2,0,AJ39))</f>
        <v>0</v>
      </c>
      <c t="s" s="497" r="AN39">
        <v>2749</v>
      </c>
      <c s="41" r="AO39"/>
      <c s="41" r="AP39"/>
      <c s="41" r="AQ39"/>
      <c s="41" r="AR39"/>
      <c s="41" r="AS39"/>
      <c s="41" r="AT39"/>
      <c s="41" r="AU39"/>
      <c s="41" r="AV39"/>
      <c s="41" r="AW39"/>
      <c s="41" r="AX39"/>
    </row>
    <row customHeight="1" r="40" ht="15.75">
      <c t="str" s="7" r="A40">
        <f>G40</f>
        <v>132</v>
      </c>
      <c t="str" s="93" r="B40">
        <f>'Spielplan Sa'!I$2</f>
        <v>9/28/2014</v>
      </c>
      <c t="str" s="7" r="C40">
        <f>'Spielplan Sa'!A$4</f>
        <v>männlich U16</v>
      </c>
      <c t="str" s="7" r="D40">
        <f>AN40</f>
        <v>Pl 15/16</v>
      </c>
      <c s="7" r="E40">
        <v>21.0</v>
      </c>
      <c s="92" r="F40">
        <v>3.0</v>
      </c>
      <c s="92" r="G40">
        <v>132.0</v>
      </c>
      <c t="str" s="95" r="H40">
        <f>'Spielplan So'!D58</f>
        <v>TS Thiersheim</v>
      </c>
      <c t="s" s="82" r="I40">
        <v>2750</v>
      </c>
      <c t="str" s="95" r="J40">
        <f>'Spielplan So'!F58</f>
        <v>SV Kubschütz</v>
      </c>
      <c s="95" r="K40"/>
      <c t="str" s="95" r="L40">
        <f>'Spielplan So'!G58</f>
        <v>TV Eibach</v>
      </c>
      <c t="str" s="95" r="M40">
        <f>'Spielplan So'!D57</f>
        <v>Verlierer Spiel 125</v>
      </c>
      <c t="str" s="95" r="N40">
        <f>'Spielplan So'!E57</f>
        <v> -</v>
      </c>
      <c t="str" s="95" r="O40">
        <f>'Spielplan So'!F57</f>
        <v>Verlierer Spiel 127</v>
      </c>
      <c t="str" s="95" r="P40">
        <f>'Spielplan So'!G57</f>
        <v>Verlierer Spiel 130</v>
      </c>
      <c s="97" r="Q40">
        <v>11.0</v>
      </c>
      <c t="s" s="100" r="R40">
        <v>2751</v>
      </c>
      <c s="130" r="S40">
        <v>9.0</v>
      </c>
      <c s="131" r="T40"/>
      <c s="97" r="U40">
        <v>11.0</v>
      </c>
      <c t="s" s="100" r="V40">
        <v>2752</v>
      </c>
      <c s="97" r="W40">
        <v>4.0</v>
      </c>
      <c s="131" r="X40"/>
      <c s="102" r="Y40"/>
      <c t="s" s="100" r="Z40">
        <v>2753</v>
      </c>
      <c s="102" r="AA40"/>
      <c t="str" s="102" r="AB40">
        <f>IF(Q40=S40,"",IF(Q40&gt;S40,1,0))</f>
        <v>1</v>
      </c>
      <c t="str" s="102" r="AC40">
        <f>IF(U40=W40,"",IF(U40&gt;W40,1,0))</f>
        <v>1</v>
      </c>
      <c t="str" s="102" r="AD40">
        <f>IF(Y40=AA40,"",IF(Y40&gt;AA40,1,0))</f>
        <v/>
      </c>
      <c t="str" s="102" r="AE40">
        <f>IF(Q40=S40,"",IF(Q40&lt;S40,1,0))</f>
        <v>0</v>
      </c>
      <c t="str" s="102" r="AF40">
        <f>IF(U40=W40,"",IF(U40&lt;W40,1,0))</f>
        <v>0</v>
      </c>
      <c t="str" s="102" r="AG40">
        <f>IF(Y40=AA40,"",IF(Y40&lt;AA40,1,0))</f>
        <v/>
      </c>
      <c t="str" s="103" r="AH40">
        <f>COUNTIF(AB40:AD40,1)</f>
        <v>2</v>
      </c>
      <c t="s" s="103" r="AI40">
        <v>2754</v>
      </c>
      <c t="str" s="103" r="AJ40">
        <f>COUNTIF(AE40:AG40,1)</f>
        <v>0</v>
      </c>
      <c t="str" s="103" r="AK40">
        <f>IF(AH40=2,2,IF(AJ40=2,0,AH40))</f>
        <v>2</v>
      </c>
      <c t="s" s="103" r="AL40">
        <v>2755</v>
      </c>
      <c t="str" s="103" r="AM40">
        <f>IF(AJ40=2,2,IF(AH40=2,0,AJ40))</f>
        <v>0</v>
      </c>
      <c t="s" s="497" r="AN40">
        <v>2756</v>
      </c>
      <c s="41" r="AO40"/>
      <c s="41" r="AP40"/>
      <c s="41" r="AQ40"/>
      <c s="41" r="AR40"/>
      <c s="41" r="AS40"/>
      <c s="41" r="AT40"/>
      <c s="41" r="AU40"/>
      <c s="41" r="AV40"/>
      <c s="41" r="AW40"/>
      <c s="41" r="AX40"/>
    </row>
    <row customHeight="1" r="41" ht="15.75">
      <c s="41" r="A41"/>
      <c s="41" r="B41"/>
      <c s="41" r="C41"/>
      <c s="41" r="D41"/>
      <c s="41" r="E41"/>
      <c s="457" r="F41"/>
      <c s="41" r="G41"/>
      <c s="41" r="H41"/>
      <c s="41" r="I41"/>
      <c s="41" r="J41"/>
      <c s="41" r="K41"/>
      <c s="41" r="L41"/>
      <c s="41" r="M41"/>
      <c s="41" r="N41"/>
      <c s="41" r="O41"/>
      <c s="41" r="P41"/>
      <c s="41" r="Q41"/>
      <c s="41" r="R41"/>
      <c s="41" r="S41"/>
      <c s="53" r="T41"/>
      <c s="41" r="U41"/>
      <c s="41" r="V41"/>
      <c s="41" r="W41"/>
      <c s="53" r="X41"/>
      <c s="41" r="Y41"/>
      <c s="41" r="Z41"/>
      <c s="41" r="AA41"/>
      <c s="41" r="AB41"/>
      <c s="41" r="AC41"/>
      <c s="41" r="AD41"/>
      <c s="41" r="AE41"/>
      <c s="41" r="AF41"/>
      <c s="41" r="AG41"/>
      <c s="7" r="AH41"/>
      <c s="113" r="AI41"/>
      <c s="7" r="AJ41"/>
      <c s="7" r="AK41"/>
      <c s="113" r="AL41"/>
      <c s="7" r="AM41"/>
      <c s="41" r="AN41"/>
      <c s="41" r="AO41"/>
      <c s="41" r="AP41"/>
      <c s="41" r="AQ41"/>
      <c s="41" r="AR41"/>
      <c s="41" r="AS41"/>
      <c s="41" r="AT41"/>
      <c s="41" r="AU41"/>
      <c s="41" r="AV41"/>
      <c s="41" r="AW41"/>
      <c s="41" r="AX41"/>
    </row>
  </sheetData>
  <mergeCells count="1">
    <mergeCell ref="F1:AN1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6.57"/>
    <col min="2" customWidth="1" max="7" width="10.0"/>
    <col min="8" customWidth="1" max="8" width="12.71"/>
    <col min="9" customWidth="1" max="13" width="10.0"/>
  </cols>
  <sheetData>
    <row customHeight="1" r="1" ht="12.75">
      <c s="3" r="A1"/>
      <c s="3" r="H1"/>
    </row>
    <row customHeight="1" r="2" ht="12.75">
      <c s="3" r="A2"/>
      <c s="3" r="H2"/>
    </row>
    <row customHeight="1" r="3" ht="12.75">
      <c s="3" r="A3"/>
      <c s="3" r="H3"/>
    </row>
    <row customHeight="1" r="4" ht="12.75">
      <c s="3" r="A4"/>
      <c s="3" r="H4"/>
    </row>
    <row customHeight="1" r="5" ht="12.75">
      <c s="3" r="A5"/>
      <c s="3" r="H5"/>
    </row>
    <row customHeight="1" r="6" ht="12.75">
      <c s="3" r="A6"/>
      <c s="3" r="H6"/>
    </row>
    <row customHeight="1" r="7" ht="12.75">
      <c s="3" r="A7"/>
      <c s="3" r="H7"/>
    </row>
    <row customHeight="1" r="8" ht="12.75">
      <c s="3" r="A8"/>
      <c s="3" r="H8"/>
    </row>
    <row customHeight="1" r="9" ht="12.75">
      <c s="3" r="A9"/>
      <c s="3" r="H9"/>
    </row>
    <row customHeight="1" r="10" ht="12.75">
      <c s="3" r="A10"/>
      <c s="3" r="H10"/>
    </row>
    <row customHeight="1" r="11" ht="12.75">
      <c s="3" r="A11"/>
      <c s="3" r="H11"/>
    </row>
    <row customHeight="1" r="12" ht="12.75">
      <c s="3" r="A12"/>
      <c s="3" r="H12"/>
    </row>
    <row customHeight="1" r="13" ht="33.75">
      <c t="s" s="498" r="A13">
        <v>2757</v>
      </c>
      <c s="3" r="H13"/>
    </row>
    <row customHeight="1" r="14" ht="12.75">
      <c s="3" r="A14"/>
      <c s="3" r="H14"/>
      <c s="6" r="K14"/>
      <c s="4" r="L14"/>
      <c s="6" r="M14"/>
    </row>
    <row customHeight="1" r="15" ht="15.75">
      <c t="str" s="113" r="A15">
        <f>'Spielplan Sa'!A4</f>
        <v>männlich U16</v>
      </c>
      <c s="3" r="H15"/>
      <c s="7" r="K15"/>
      <c s="7" r="L15"/>
      <c s="7" r="M15"/>
    </row>
    <row customHeight="1" r="16" ht="12.75">
      <c s="3" r="A16"/>
      <c s="3" r="H16"/>
      <c s="7" r="K16"/>
      <c s="7" r="L16"/>
      <c s="7" r="M16"/>
    </row>
    <row customHeight="1" r="17" ht="15.75">
      <c s="113" r="A17"/>
      <c s="113" r="B17"/>
      <c s="3" r="H17"/>
      <c s="7" r="I17"/>
      <c s="7" r="J17"/>
      <c s="7" r="K17"/>
      <c s="7" r="L17"/>
      <c s="7" r="M17"/>
    </row>
    <row customHeight="1" r="18" ht="15.75">
      <c s="113" r="A18"/>
      <c s="113" r="B18"/>
      <c s="3" r="H18"/>
      <c s="7" r="I18"/>
      <c s="7" r="J18"/>
      <c s="7" r="K18"/>
      <c s="7" r="L18"/>
      <c s="7" r="M18"/>
    </row>
    <row customHeight="1" r="19" ht="18.0">
      <c t="s" s="152" r="A19">
        <v>2758</v>
      </c>
      <c s="152" r="B19"/>
      <c s="43" r="C19"/>
      <c s="3" r="H19"/>
      <c s="7" r="I19"/>
      <c s="7" r="J19"/>
      <c s="7" r="K19"/>
      <c s="7" r="L19"/>
      <c s="7" r="M19"/>
    </row>
    <row customHeight="1" r="20" ht="12.75">
      <c s="43" r="A20"/>
      <c s="43" r="B20"/>
      <c s="43" r="C20"/>
      <c s="3" r="H20"/>
      <c s="7" r="I20"/>
      <c s="7" r="J20"/>
      <c s="7" r="K20"/>
      <c s="7" r="L20"/>
      <c s="7" r="M20"/>
    </row>
    <row customHeight="1" r="21" ht="30.0">
      <c s="3" r="A21"/>
      <c t="str" s="499" r="B21">
        <f>IF('Ergebnisse So'!AK24+'Ergebnisse So'!AM24=0,"",IF('Ergebnisse So'!AK24=2,'Ergebnisse So'!H24,'Ergebnisse So'!J24))</f>
        <v>VfL Kellinghusen</v>
      </c>
      <c s="500" r="C21"/>
      <c s="500" r="D21"/>
      <c s="3" r="H21"/>
      <c s="4" r="K21"/>
    </row>
    <row customHeight="1" r="22" ht="20.25">
      <c s="3" r="A22"/>
      <c s="1" r="B22"/>
      <c s="3" r="H22"/>
      <c s="6" r="I22"/>
      <c s="4" r="J22"/>
      <c s="6" r="K22"/>
      <c s="7" r="M22"/>
    </row>
    <row customHeight="1" r="23" ht="18.0">
      <c t="s" s="113" r="A23">
        <v>2759</v>
      </c>
      <c t="str" s="78" r="B23">
        <f>IF('Ergebnisse So'!AK24+'Ergebnisse So'!AM24=0,"",IF('Ergebnisse So'!AK24=2,'Ergebnisse So'!J24,'Ergebnisse So'!H24))</f>
        <v>TV Brettdorf</v>
      </c>
      <c s="501" r="C23"/>
      <c s="501" r="D23"/>
      <c s="501" r="E23"/>
      <c s="3" r="H23"/>
      <c s="4" r="I23"/>
      <c s="79" r="J23"/>
      <c s="7" r="K23"/>
      <c s="7" r="L23"/>
      <c s="4" r="M23"/>
    </row>
    <row customHeight="1" r="24" ht="18.0">
      <c t="s" s="113" r="A24">
        <v>2760</v>
      </c>
      <c t="str" s="78" r="B24">
        <f>IF('Ergebnisse So'!AK23+'Ergebnisse So'!AM23=0,"",IF('Ergebnisse So'!AK23=2,'Ergebnisse So'!H23,'Ergebnisse So'!J23))</f>
        <v>TSV Gärtringen</v>
      </c>
      <c s="501" r="C24"/>
      <c s="501" r="D24"/>
      <c s="501" r="E24"/>
      <c s="3" r="H24"/>
      <c s="4" r="I24"/>
      <c s="79" r="J24"/>
      <c s="7" r="K24"/>
      <c s="7" r="L24"/>
      <c s="6" r="M24"/>
    </row>
    <row customHeight="1" r="25" ht="18.0">
      <c t="s" s="113" r="A25">
        <v>2761</v>
      </c>
      <c t="str" s="78" r="B25">
        <f>IF('Ergebnisse So'!AK23+'Ergebnisse So'!AM23=0,"",IF('Ergebnisse So'!AK23=2,'Ergebnisse So'!J23,'Ergebnisse So'!H23))</f>
        <v>NlV Vaihingen</v>
      </c>
      <c s="501" r="C25"/>
      <c s="501" r="D25"/>
      <c s="501" r="E25"/>
      <c s="3" r="H25"/>
      <c s="7" r="I25"/>
      <c s="79" r="J25"/>
      <c s="7" r="K25"/>
      <c s="7" r="L25"/>
      <c s="7" r="M25"/>
    </row>
    <row customHeight="1" r="26" ht="18.0">
      <c t="s" s="113" r="A26">
        <v>2762</v>
      </c>
      <c t="str" s="78" r="B26">
        <f>IF('Ergebnisse So'!AK21+'Ergebnisse So'!AM21=0,"",IF('Ergebnisse So'!AK21=2,'Ergebnisse So'!H21,'Ergebnisse So'!J21))</f>
        <v>TV Vaihingen/Enz</v>
      </c>
      <c s="501" r="C26"/>
      <c s="501" r="D26"/>
      <c s="501" r="E26"/>
      <c s="3" r="H26"/>
      <c s="7" r="I26"/>
      <c s="79" r="J26"/>
      <c s="7" r="K26"/>
      <c s="7" r="L26"/>
      <c s="7" r="M26"/>
    </row>
    <row customHeight="1" r="27" ht="18.0">
      <c t="s" s="113" r="A27">
        <v>2763</v>
      </c>
      <c t="str" s="78" r="B27">
        <f>IF('Ergebnisse So'!AK21+'Ergebnisse So'!AM21=0,"",IF('Ergebnisse So'!AK21=2,'Ergebnisse So'!J21,'Ergebnisse So'!H21))</f>
        <v>TSV Grafenau</v>
      </c>
      <c s="501" r="C27"/>
      <c s="501" r="D27"/>
      <c s="501" r="E27"/>
      <c s="3" r="H27"/>
      <c s="7" r="I27"/>
      <c s="79" r="J27"/>
      <c s="7" r="K27"/>
      <c s="7" r="L27"/>
      <c s="7" r="M27"/>
    </row>
    <row customHeight="1" r="28" ht="18.0">
      <c t="s" s="113" r="A28">
        <v>2764</v>
      </c>
      <c t="str" s="78" r="B28">
        <f>IF('Ergebnisse So'!AK22+'Ergebnisse So'!AM22=0,"",IF('Ergebnisse So'!AK22=2,'Ergebnisse So'!H22,'Ergebnisse So'!J22))</f>
        <v>TSV Calw</v>
      </c>
      <c s="501" r="C28"/>
      <c s="501" r="D28"/>
      <c s="501" r="E28"/>
      <c s="3" r="H28"/>
      <c s="7" r="I28"/>
      <c s="79" r="J28"/>
      <c s="7" r="K28"/>
      <c s="7" r="L28"/>
      <c s="7" r="M28"/>
    </row>
    <row customHeight="1" r="29" ht="18.0">
      <c t="s" s="113" r="A29">
        <v>2765</v>
      </c>
      <c t="str" s="78" r="B29">
        <f>IF('Ergebnisse So'!AK22+'Ergebnisse So'!AM22=0,"",IF('Ergebnisse So'!AK22=2,'Ergebnisse So'!J22,'Ergebnisse So'!H22))</f>
        <v>Berliner Turnerschaft</v>
      </c>
      <c s="501" r="C29"/>
      <c s="501" r="D29"/>
      <c s="501" r="E29"/>
      <c s="3" r="H29"/>
      <c s="7" r="I29"/>
      <c s="7" r="J29"/>
      <c s="7" r="K29"/>
      <c s="7" r="L29"/>
      <c s="7" r="M29"/>
    </row>
    <row customHeight="1" r="30" ht="18.0">
      <c t="s" s="113" r="A30">
        <v>2766</v>
      </c>
      <c t="str" s="78" r="B30">
        <f>IF('Ergebnisse So'!AK20+'Ergebnisse So'!AM20=0,"",IF('Ergebnisse So'!AK20=2,'Ergebnisse So'!H20,'Ergebnisse So'!J20))</f>
        <v>TV Waibsatdt</v>
      </c>
      <c s="501" r="C30"/>
      <c s="501" r="D30"/>
      <c s="501" r="E30"/>
      <c s="3" r="H30"/>
      <c s="4" r="I30"/>
      <c s="4" r="J30"/>
      <c s="6" r="K30"/>
      <c s="4" r="L30"/>
      <c s="7" r="M30"/>
    </row>
    <row customHeight="1" r="31" ht="18.0">
      <c t="s" s="113" r="A31">
        <v>2767</v>
      </c>
      <c t="str" s="78" r="B31">
        <f>IF('Ergebnisse So'!AK20+'Ergebnisse So'!AM20=0,"",IF('Ergebnisse So'!AK20=2,'Ergebnisse So'!J20,'Ergebnisse So'!H20))</f>
        <v>TV Wünschmichelbach</v>
      </c>
      <c s="501" r="C31"/>
      <c s="501" r="D31"/>
      <c s="501" r="E31"/>
      <c s="3" r="H31"/>
      <c s="7" r="I31"/>
      <c s="7" r="J31"/>
      <c s="7" r="K31"/>
      <c s="7" r="L31"/>
      <c s="7" r="M31"/>
    </row>
    <row customHeight="1" r="32" ht="18.0">
      <c t="s" s="113" r="A32">
        <v>2768</v>
      </c>
      <c t="str" s="78" r="B32">
        <f>IF('Ergebnisse So'!AK18+'Ergebnisse So'!AM18=0,"",IF('Ergebnisse So'!AK18=2,'Ergebnisse So'!H18,'Ergebnisse So'!J18))</f>
        <v>Leichlinger TV</v>
      </c>
      <c s="501" r="C32"/>
      <c s="501" r="D32"/>
      <c s="501" r="E32"/>
      <c s="3" r="H32"/>
      <c s="7" r="I32"/>
      <c s="7" r="J32"/>
      <c s="7" r="K32"/>
      <c s="7" r="L32"/>
      <c s="6" r="M32"/>
    </row>
    <row customHeight="1" r="33" ht="18.0">
      <c t="s" s="113" r="A33">
        <v>2769</v>
      </c>
      <c t="str" s="78" r="B33">
        <f>IF('Ergebnisse So'!AK18+'Ergebnisse So'!AM18=0,"",IF('Ergebnisse So'!AK18=2,'Ergebnisse So'!J18,'Ergebnisse So'!H18))</f>
        <v>TV Segnitz</v>
      </c>
      <c s="501" r="C33"/>
      <c s="501" r="D33"/>
      <c s="501" r="E33"/>
      <c s="3" r="H33"/>
      <c s="7" r="I33"/>
      <c s="7" r="J33"/>
      <c s="7" r="K33"/>
      <c s="7" r="L33"/>
      <c s="7" r="M33"/>
    </row>
    <row customHeight="1" r="34" ht="18.0">
      <c t="s" s="113" r="A34">
        <v>2770</v>
      </c>
      <c t="str" s="78" r="B34">
        <f>IF('Ergebnisse So'!AK36+'Ergebnisse So'!AM36=0,"",IF('Ergebnisse So'!AK36=2,'Ergebnisse So'!H36,'Ergebnisse So'!J36))</f>
        <v>TV Elsava Elsenfeld</v>
      </c>
      <c s="501" r="C34"/>
      <c s="501" r="D34"/>
      <c s="501" r="E34"/>
      <c s="3" r="H34"/>
      <c s="7" r="I34"/>
      <c s="7" r="J34"/>
      <c s="7" r="K34"/>
      <c s="7" r="L34"/>
      <c s="7" r="M34"/>
    </row>
    <row customHeight="1" r="35" ht="18.0">
      <c t="s" s="113" r="A35">
        <v>2771</v>
      </c>
      <c t="str" s="78" r="B35">
        <f>IF('Ergebnisse So'!AK36+'Ergebnisse So'!AM36=0,"",IF('Ergebnisse So'!AK36=2,'Ergebnisse So'!J36,'Ergebnisse So'!H36))</f>
        <v>SV Düdenbüttel</v>
      </c>
      <c s="501" r="C35"/>
      <c s="501" r="D35"/>
      <c s="501" r="E35"/>
      <c s="3" r="H35"/>
      <c s="7" r="I35"/>
      <c s="7" r="J35"/>
      <c s="7" r="K35"/>
      <c s="7" r="L35"/>
      <c s="7" r="M35"/>
    </row>
    <row customHeight="1" r="36" ht="18.0">
      <c t="s" s="113" r="A36">
        <v>2772</v>
      </c>
      <c t="str" s="78" r="B36">
        <f>IF('Ergebnisse So'!AK40+'Ergebnisse So'!AM40=0,"",IF('Ergebnisse So'!AK40=2,'Ergebnisse So'!H40,'Ergebnisse So'!J40))</f>
        <v>TS Thiersheim</v>
      </c>
      <c s="501" r="C36"/>
      <c s="501" r="D36"/>
      <c s="501" r="E36"/>
      <c s="3" r="H36"/>
      <c s="7" r="I36"/>
      <c s="7" r="J36"/>
      <c s="7" r="K36"/>
      <c s="7" r="L36"/>
      <c s="7" r="M36"/>
    </row>
    <row customHeight="1" r="37" ht="18.0">
      <c t="s" s="113" r="A37">
        <v>2773</v>
      </c>
      <c t="str" s="78" r="B37">
        <f>IF('Ergebnisse So'!AK40+'Ergebnisse So'!AM40=0,"",IF('Ergebnisse So'!AK40=2,'Ergebnisse So'!J40,'Ergebnisse So'!H40))</f>
        <v>SV Kubschütz</v>
      </c>
      <c s="501" r="C37"/>
      <c s="501" r="D37"/>
      <c s="501" r="E37"/>
      <c s="3" r="H37"/>
      <c s="7" r="I37"/>
      <c s="7" r="J37"/>
      <c s="7" r="K37"/>
      <c s="7" r="L37"/>
      <c s="7" r="M37"/>
    </row>
    <row customHeight="1" r="38" ht="18.0">
      <c t="s" s="113" r="A38">
        <v>2774</v>
      </c>
      <c t="str" s="78" r="B38">
        <f>IF('Ergebnisse So'!AK39+'Ergebnisse So'!AM39=0,"",IF('Ergebnisse So'!AK39=2,'Ergebnisse So'!H39,'Ergebnisse So'!J39))</f>
        <v>TB Oppau</v>
      </c>
      <c s="501" r="C38"/>
      <c s="501" r="D38"/>
      <c s="501" r="E38"/>
      <c s="3" r="H38"/>
      <c s="7" r="I38"/>
      <c s="7" r="J38"/>
      <c s="6" r="K38"/>
      <c s="4" r="L38"/>
      <c s="7" r="M38"/>
    </row>
    <row customHeight="1" r="39" ht="18.0">
      <c t="s" s="113" r="A39">
        <v>2775</v>
      </c>
      <c t="str" s="78" r="B39">
        <f>IF('Ergebnisse So'!AK39+'Ergebnisse So'!AM39=0,"",IF('Ergebnisse So'!AK39=2,'Ergebnisse So'!J39,'Ergebnisse So'!H39))</f>
        <v>TV Eibach</v>
      </c>
      <c s="78" r="C39"/>
      <c s="78" r="D39"/>
      <c s="501" r="E39"/>
      <c s="3" r="H39"/>
      <c s="7" r="I39"/>
      <c s="7" r="J39"/>
      <c s="7" r="K39"/>
      <c s="7" r="L39"/>
      <c s="7" r="M39"/>
    </row>
    <row customHeight="1" r="40" ht="18.0">
      <c t="s" s="113" r="A40">
        <v>2776</v>
      </c>
      <c t="str" s="78" r="B40">
        <f>IF('Ergebnisse So'!AK34+'Ergebnisse So'!AM34=0,"",IF('Ergebnisse So'!AK34=2,'Ergebnisse So'!H34,'Ergebnisse So'!J34))</f>
        <v>MTSV Selsingen</v>
      </c>
      <c s="78" r="C40"/>
      <c s="78" r="D40"/>
      <c s="501" r="E40"/>
      <c s="3" r="H40"/>
      <c s="7" r="K40"/>
      <c s="7" r="L40"/>
      <c s="6" r="M40"/>
    </row>
    <row customHeight="1" r="41" ht="18.0">
      <c t="s" s="113" r="A41">
        <v>2777</v>
      </c>
      <c t="str" s="78" r="B41">
        <f>IF('Ergebnisse So'!AK34+'Ergebnisse So'!AM34=0,"",IF('Ergebnisse So'!AK34=2,'Ergebnisse So'!J34,'Ergebnisse So'!H34))</f>
        <v>VfL Pinneberg</v>
      </c>
      <c s="78" r="C41"/>
      <c s="78" r="D41"/>
      <c s="501" r="E41"/>
      <c s="3" r="H41"/>
      <c s="7" r="K41"/>
      <c s="7" r="L41"/>
      <c s="7" r="M41"/>
    </row>
    <row customHeight="1" r="42" ht="18.0">
      <c t="s" s="113" r="A42">
        <v>2778</v>
      </c>
      <c t="str" s="78" r="B42">
        <f>IF('Ergebnisse So'!AK37+'Ergebnisse So'!AM37=0,"",IF('Ergebnisse So'!AK37=2,'Ergebnisse So'!H37,'Ergebnisse So'!J37))</f>
        <v>TSV Hagen</v>
      </c>
      <c s="78" r="C42"/>
      <c s="78" r="D42"/>
      <c s="501" r="E42"/>
      <c s="3" r="H42"/>
      <c s="7" r="K42"/>
      <c s="7" r="L42"/>
      <c s="7" r="M42"/>
    </row>
    <row customHeight="1" r="43" ht="18.0">
      <c t="s" s="113" r="A43">
        <v>2779</v>
      </c>
      <c t="str" s="78" r="B43">
        <f>IF('Ergebnisse So'!AK37+'Ergebnisse So'!AM37=0,"",IF('Ergebnisse So'!AK37=2,'Ergebnisse So'!J37,'Ergebnisse So'!H37))</f>
        <v>TSV Lola</v>
      </c>
      <c s="78" r="C43"/>
      <c s="78" r="D43"/>
      <c s="501" r="E43"/>
      <c s="3" r="H43"/>
      <c s="7" r="K43"/>
      <c s="7" r="L43"/>
      <c s="7" r="M43"/>
    </row>
    <row customHeight="1" r="44" ht="18.0">
      <c t="s" s="113" r="A44">
        <v>2780</v>
      </c>
      <c t="str" s="78" r="B44">
        <f>IF('Ergebnisse So'!AK35+'Ergebnisse So'!AM35=0,"",IF('Ergebnisse So'!AK35=2,'Ergebnisse So'!H35,'Ergebnisse So'!J35))</f>
        <v>TV Voerde</v>
      </c>
      <c s="78" r="C44"/>
      <c s="78" r="D44"/>
      <c s="501" r="E44"/>
      <c s="3" r="H44"/>
      <c s="7" r="K44"/>
      <c s="7" r="L44"/>
      <c s="7" r="M44"/>
    </row>
    <row customHeight="1" r="45" ht="18.0">
      <c t="s" s="113" r="A45">
        <v>2781</v>
      </c>
      <c t="str" s="78" r="B45">
        <f>IF('Ergebnisse So'!AK35+'Ergebnisse So'!AM35=0,"",IF('Ergebnisse So'!AK35=2,'Ergebnisse So'!J35,'Ergebnisse So'!H35))</f>
        <v>Großenasper SV</v>
      </c>
      <c s="78" r="C45"/>
      <c s="78" r="D45"/>
      <c s="501" r="E45"/>
      <c s="3" r="H45"/>
      <c s="7" r="K45"/>
      <c s="7" r="L45"/>
      <c s="7" r="M45"/>
    </row>
    <row customHeight="1" r="46" ht="18.0">
      <c t="s" s="113" r="A46">
        <v>2782</v>
      </c>
      <c t="str" s="78" r="B46">
        <f>IF('Ergebnisse So'!AK31+'Ergebnisse So'!AM31=0,"",IF('Ergebnisse So'!AK31=2,'Ergebnisse So'!H31,'Ergebnisse So'!J31))</f>
        <v>TV Dieburg</v>
      </c>
      <c s="78" r="C46"/>
      <c s="78" r="D46"/>
      <c s="501" r="E46"/>
      <c s="3" r="H46"/>
      <c s="7" r="M46"/>
    </row>
    <row customHeight="1" r="47" ht="18.0">
      <c t="s" s="113" r="A47">
        <v>2783</v>
      </c>
      <c t="str" s="78" r="B47">
        <f>IF('Ergebnisse So'!AK31+'Ergebnisse So'!AM31=0,"",IF('Ergebnisse So'!AK31=2,'Ergebnisse So'!J31,'Ergebnisse So'!H31))</f>
        <v>TV Langen</v>
      </c>
      <c s="78" r="C47"/>
      <c s="78" r="D47"/>
      <c s="501" r="E47"/>
      <c s="3" r="H47"/>
      <c s="6" r="K47"/>
      <c s="4" r="L47"/>
      <c s="7" r="M47"/>
    </row>
    <row customHeight="1" r="48" ht="18.0">
      <c s="3" r="A48"/>
      <c s="501" r="B48"/>
      <c s="501" r="C48"/>
      <c s="501" r="D48"/>
      <c s="501" r="E48"/>
      <c s="3" r="H48"/>
      <c s="7" r="K48"/>
      <c s="7" r="L48"/>
    </row>
    <row customHeight="1" r="49" ht="18.0">
      <c s="3" r="A49"/>
      <c s="501" r="B49"/>
      <c s="501" r="C49"/>
      <c s="501" r="D49"/>
      <c s="501" r="E49"/>
      <c s="3" r="H49"/>
      <c s="7" r="K49"/>
      <c s="7" r="L49"/>
      <c s="6" r="M49"/>
    </row>
    <row customHeight="1" r="50" ht="18.0">
      <c s="3" r="A50"/>
      <c s="501" r="B50"/>
      <c s="501" r="C50"/>
      <c s="501" r="D50"/>
      <c s="501" r="E50"/>
      <c s="3" r="H50"/>
      <c s="7" r="K50"/>
      <c s="7" r="L50"/>
      <c s="7" r="M50"/>
    </row>
    <row customHeight="1" r="51" ht="12.75">
      <c s="3" r="A51"/>
      <c s="3" r="H51"/>
      <c s="7" r="K51"/>
      <c s="7" r="L51"/>
      <c s="7" r="M51"/>
    </row>
    <row customHeight="1" r="52" ht="12.75">
      <c s="3" r="A52"/>
      <c s="3" r="H52"/>
      <c s="7" r="K52"/>
      <c s="7" r="L52"/>
      <c s="7" r="M52"/>
    </row>
    <row customHeight="1" r="53" ht="12.75">
      <c s="3" r="A53"/>
      <c s="3" r="H53"/>
      <c s="7" r="K53"/>
      <c s="7" r="L53"/>
      <c s="7" r="M53"/>
    </row>
    <row customHeight="1" r="54" ht="12.75">
      <c s="3" r="A54"/>
      <c s="3" r="H54"/>
      <c s="7" r="K54"/>
      <c s="7" r="L54"/>
      <c s="7" r="M54"/>
    </row>
    <row customHeight="1" r="55" ht="12.75">
      <c s="3" r="A55"/>
      <c s="3" r="H55"/>
      <c s="7" r="M55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hidden="1" width="4.0"/>
    <col min="2" customWidth="1" max="2" hidden="1" width="10.14"/>
    <col min="3" customWidth="1" max="3" hidden="1" width="12.29"/>
    <col min="4" customWidth="1" max="4" hidden="1" width="5.86"/>
    <col min="5" customWidth="1" max="5" hidden="1" width="3.71"/>
    <col min="6" customWidth="1" max="7" width="6.71"/>
    <col min="8" customWidth="1" max="8" width="27.0"/>
    <col min="9" customWidth="1" max="9" width="2.86"/>
    <col min="10" customWidth="1" max="10" width="27.0"/>
    <col min="11" customWidth="1" max="11" hidden="1" width="1.71"/>
    <col min="12" customWidth="1" max="12" hidden="1" width="27.0"/>
    <col min="13" customWidth="1" max="13" hidden="1" width="16.29"/>
    <col min="14" customWidth="1" max="14" hidden="1" width="1.57"/>
    <col min="15" customWidth="1" max="15" hidden="1" width="16.29"/>
    <col min="16" customWidth="1" max="16" hidden="1" width="16.86"/>
    <col min="17" customWidth="1" max="17" width="4.71"/>
    <col min="18" customWidth="1" max="18" width="1.71"/>
    <col min="19" customWidth="1" max="19" width="4.71"/>
    <col min="20" customWidth="1" max="20" width="2.29"/>
    <col min="21" customWidth="1" max="21" width="4.71"/>
    <col min="22" customWidth="1" max="22" width="1.71"/>
    <col min="23" customWidth="1" max="23" width="4.71"/>
    <col min="24" customWidth="1" max="24" width="2.29"/>
    <col min="25" customWidth="1" max="25" width="4.71"/>
    <col min="26" customWidth="1" max="26" width="1.71"/>
    <col min="27" customWidth="1" max="27" width="4.71"/>
    <col min="28" customWidth="1" max="33" hidden="1" width="3.57"/>
    <col min="34" customWidth="1" max="34" width="3.0"/>
    <col min="35" customWidth="1" max="35" width="1.43"/>
    <col min="36" customWidth="1" max="36" width="2.71"/>
    <col min="37" customWidth="1" max="37" width="3.0"/>
    <col min="38" customWidth="1" max="38" width="1.43"/>
    <col min="39" customWidth="1" max="40" width="3.0"/>
    <col min="41" customWidth="1" max="41" hidden="1" width="3.0"/>
    <col min="42" customWidth="1" max="42" hidden="1" width="10.14"/>
    <col min="43" customWidth="1" max="43" hidden="1" width="12.29"/>
    <col min="44" customWidth="1" max="44" hidden="1" width="5.86"/>
    <col min="45" customWidth="1" max="45" hidden="1" width="3.71"/>
    <col min="46" customWidth="1" max="47" width="6.71"/>
    <col min="48" customWidth="1" max="48" width="27.0"/>
    <col min="49" customWidth="1" max="49" width="3.0"/>
    <col min="50" customWidth="1" max="50" width="27.0"/>
    <col min="51" customWidth="1" max="51" hidden="1" width="1.0"/>
    <col min="52" customWidth="1" max="52" hidden="1" width="27.0"/>
    <col min="53" customWidth="1" max="55" hidden="1" width="3.71"/>
    <col min="56" customWidth="1" max="56" width="4.71"/>
    <col min="57" customWidth="1" max="57" width="1.71"/>
    <col min="58" customWidth="1" max="58" width="4.71"/>
    <col min="59" customWidth="1" max="59" width="2.29"/>
    <col min="60" customWidth="1" max="60" width="4.71"/>
    <col min="61" customWidth="1" max="61" width="1.71"/>
    <col min="62" customWidth="1" max="62" width="4.71"/>
    <col min="63" customWidth="1" max="63" width="2.29"/>
    <col min="64" customWidth="1" max="64" width="4.71"/>
    <col min="65" customWidth="1" max="65" width="1.71"/>
    <col min="66" customWidth="1" max="66" width="4.71"/>
    <col min="67" customWidth="1" max="72" hidden="1" width="4.0"/>
    <col min="73" customWidth="1" max="73" width="2.86"/>
    <col min="74" customWidth="1" max="74" width="2.43"/>
    <col min="75" customWidth="1" max="75" width="2.57"/>
    <col min="76" customWidth="1" max="76" width="3.0"/>
    <col min="77" customWidth="1" max="77" width="2.0"/>
    <col min="78" customWidth="1" max="78" width="3.71"/>
    <col min="79" customWidth="1" max="88" width="11.43"/>
  </cols>
  <sheetData>
    <row customHeight="1" r="1" ht="12.75">
      <c s="74" r="A1"/>
      <c s="74" r="B1"/>
      <c s="74" r="C1"/>
      <c s="74" r="D1"/>
      <c s="74" r="E1"/>
      <c s="74" r="F1"/>
      <c s="74" r="G1"/>
      <c s="74" r="H1"/>
      <c s="74" r="I1"/>
      <c s="74" r="J1"/>
      <c s="74" r="K1"/>
      <c s="74" r="L1"/>
      <c s="74" r="M1"/>
      <c s="74" r="N1"/>
      <c s="74" r="O1"/>
      <c s="74" r="P1"/>
      <c s="74" r="Q1"/>
      <c s="75" r="R1"/>
      <c s="74" r="S1"/>
      <c s="76" r="T1"/>
      <c s="74" r="U1"/>
      <c s="75" r="V1"/>
      <c s="74" r="W1"/>
      <c s="76" r="X1"/>
      <c s="74" r="Y1"/>
      <c s="75" r="Z1"/>
      <c s="74" r="AA1"/>
      <c s="74" r="AB1"/>
      <c s="74" r="AC1"/>
      <c s="74" r="AD1"/>
      <c s="74" r="AE1"/>
      <c s="74" r="AF1"/>
      <c s="74" r="AG1"/>
      <c s="74" r="AH1"/>
      <c s="74" r="AI1"/>
      <c s="74" r="AJ1"/>
      <c s="74" r="AK1"/>
      <c s="74" r="AL1"/>
      <c s="74" r="AM1"/>
      <c s="74" r="AN1"/>
      <c s="74" r="AO1"/>
      <c s="74" r="AP1"/>
      <c s="74" r="AQ1"/>
      <c s="74" r="AR1"/>
      <c s="74" r="AS1"/>
      <c s="74" r="AT1"/>
      <c s="74" r="AU1"/>
      <c s="74" r="AV1"/>
      <c s="74" r="AW1"/>
      <c s="74" r="AX1"/>
      <c s="74" r="AY1"/>
      <c s="74" r="AZ1"/>
      <c s="74" r="BA1"/>
      <c s="74" r="BB1"/>
      <c s="74" r="BC1"/>
      <c s="74" r="BD1"/>
      <c s="75" r="BE1"/>
      <c s="74" r="BF1"/>
      <c s="74" r="BG1"/>
      <c s="74" r="BH1"/>
      <c s="75" r="BI1"/>
      <c s="74" r="BJ1"/>
      <c s="74" r="BK1"/>
      <c s="74" r="BL1"/>
      <c s="75" r="BM1"/>
      <c s="74" r="BN1"/>
      <c s="74" r="BO1"/>
      <c s="74" r="BP1"/>
      <c s="74" r="BQ1"/>
      <c s="74" r="BR1"/>
      <c s="74" r="BS1"/>
      <c s="74" r="BT1"/>
      <c s="74" r="BU1"/>
      <c s="77" r="BV1"/>
      <c s="74" r="BW1"/>
      <c s="74" r="BX1"/>
      <c s="74" r="BY1"/>
      <c s="74" r="BZ1"/>
      <c s="74" r="CA1"/>
      <c s="74" r="CB1"/>
      <c s="74" r="CC1"/>
      <c s="74" r="CD1"/>
      <c s="74" r="CE1"/>
      <c s="74" r="CF1"/>
      <c s="74" r="CG1"/>
      <c s="74" r="CH1"/>
      <c s="74" r="CI1"/>
      <c s="74" r="CJ1"/>
    </row>
    <row customHeight="1" r="2" ht="18.0">
      <c s="74" r="A2"/>
      <c s="74" r="B2"/>
      <c s="74" r="C2"/>
      <c s="74" r="D2"/>
      <c s="74" r="E2"/>
      <c s="74" r="F2"/>
      <c s="74" r="G2"/>
      <c s="74" r="H2"/>
      <c s="74" r="I2"/>
      <c t="s" s="78" r="J2">
        <v>211</v>
      </c>
      <c s="78" r="K2"/>
      <c s="78" r="L2"/>
      <c s="78" r="M2"/>
      <c s="78" r="N2"/>
      <c s="78" r="O2"/>
      <c s="78" r="P2"/>
      <c s="74" r="Q2"/>
      <c s="75" r="R2"/>
      <c t="str" s="78" r="S2">
        <f>'Spielplan Sa'!A4</f>
        <v>männlich U16</v>
      </c>
      <c s="78" r="T2"/>
      <c s="78" r="U2"/>
      <c s="78" r="V2"/>
      <c s="78" r="W2"/>
      <c s="78" r="X2"/>
      <c s="78" r="Y2"/>
      <c s="75" r="Z2"/>
      <c s="74" r="AA2"/>
      <c s="74" r="AB2"/>
      <c s="74" r="AC2"/>
      <c s="74" r="AD2"/>
      <c s="74" r="AE2"/>
      <c s="74" r="AF2"/>
      <c s="74" r="AG2"/>
      <c s="74" r="AH2"/>
      <c s="74" r="AI2"/>
      <c s="74" r="AJ2"/>
      <c s="74" r="AK2"/>
      <c s="74" r="AL2"/>
      <c s="74" r="AM2"/>
      <c s="74" r="AN2"/>
      <c s="74" r="AO2"/>
      <c s="74" r="AP2"/>
      <c s="74" r="AQ2"/>
      <c s="74" r="AR2"/>
      <c s="74" r="AS2"/>
      <c s="74" r="AT2"/>
      <c s="74" r="AU2"/>
      <c s="74" r="AV2"/>
      <c s="74" r="AW2"/>
      <c s="74" r="AX2"/>
      <c s="74" r="AY2"/>
      <c s="74" r="AZ2"/>
      <c s="74" r="BA2"/>
      <c s="74" r="BB2"/>
      <c s="74" r="BC2"/>
      <c s="74" r="BD2"/>
      <c s="75" r="BE2"/>
      <c s="74" r="BF2"/>
      <c s="74" r="BG2"/>
      <c s="74" r="BH2"/>
      <c s="75" r="BI2"/>
      <c s="74" r="BJ2"/>
      <c s="74" r="BK2"/>
      <c s="74" r="BL2"/>
      <c s="75" r="BM2"/>
      <c s="74" r="BN2"/>
      <c s="74" r="BO2"/>
      <c s="74" r="BP2"/>
      <c s="74" r="BQ2"/>
      <c s="74" r="BR2"/>
      <c s="74" r="BS2"/>
      <c s="74" r="BT2"/>
      <c s="74" r="BU2"/>
      <c s="77" r="BV2"/>
      <c s="74" r="BW2"/>
      <c s="74" r="BX2"/>
      <c s="74" r="BY2"/>
      <c s="74" r="BZ2"/>
      <c s="74" r="CA2"/>
      <c s="74" r="CB2"/>
      <c s="74" r="CC2"/>
      <c s="74" r="CD2"/>
      <c s="74" r="CE2"/>
      <c s="74" r="CF2"/>
      <c s="74" r="CG2"/>
      <c s="74" r="CH2"/>
      <c s="74" r="CI2"/>
      <c s="74" r="CJ2"/>
    </row>
    <row customHeight="1" r="3" ht="12.75">
      <c s="74" r="A3"/>
      <c s="74" r="B3"/>
      <c s="74" r="C3"/>
      <c s="74" r="D3"/>
      <c s="74" r="E3"/>
      <c s="74" r="F3"/>
      <c s="74" r="G3"/>
      <c s="74" r="H3"/>
      <c s="74" r="I3"/>
      <c s="74" r="J3"/>
      <c s="74" r="K3"/>
      <c s="74" r="L3"/>
      <c s="74" r="M3"/>
      <c s="74" r="N3"/>
      <c s="74" r="O3"/>
      <c s="74" r="P3"/>
      <c s="74" r="Q3"/>
      <c s="75" r="R3"/>
      <c s="74" r="S3"/>
      <c s="76" r="T3"/>
      <c s="74" r="U3"/>
      <c s="75" r="V3"/>
      <c s="74" r="W3"/>
      <c s="76" r="X3"/>
      <c s="74" r="Y3"/>
      <c s="75" r="Z3"/>
      <c s="74" r="AA3"/>
      <c s="74" r="AB3"/>
      <c s="74" r="AC3"/>
      <c s="74" r="AD3"/>
      <c s="74" r="AE3"/>
      <c s="74" r="AF3"/>
      <c s="74" r="AG3"/>
      <c s="74" r="AH3"/>
      <c s="74" r="AI3"/>
      <c s="74" r="AJ3"/>
      <c s="74" r="AK3"/>
      <c s="74" r="AL3"/>
      <c s="74" r="AM3"/>
      <c s="74" r="AN3"/>
      <c s="74" r="AO3"/>
      <c s="74" r="AP3"/>
      <c s="74" r="AQ3"/>
      <c s="74" r="AR3"/>
      <c s="74" r="AS3"/>
      <c s="74" r="AT3"/>
      <c s="74" r="AU3"/>
      <c s="74" r="AV3"/>
      <c s="74" r="AW3"/>
      <c s="74" r="AX3"/>
      <c s="74" r="AY3"/>
      <c s="74" r="AZ3"/>
      <c s="74" r="BA3"/>
      <c s="74" r="BB3"/>
      <c s="74" r="BC3"/>
      <c s="74" r="BD3"/>
      <c s="75" r="BE3"/>
      <c s="74" r="BF3"/>
      <c s="74" r="BG3"/>
      <c s="74" r="BH3"/>
      <c s="75" r="BI3"/>
      <c s="74" r="BJ3"/>
      <c s="74" r="BK3"/>
      <c s="74" r="BL3"/>
      <c s="75" r="BM3"/>
      <c s="74" r="BN3"/>
      <c s="74" r="BO3"/>
      <c s="74" r="BP3"/>
      <c s="74" r="BQ3"/>
      <c s="74" r="BR3"/>
      <c s="74" r="BS3"/>
      <c s="74" r="BT3"/>
      <c s="74" r="BU3"/>
      <c s="77" r="BV3"/>
      <c s="74" r="BW3"/>
      <c s="74" r="BX3"/>
      <c s="74" r="BY3"/>
      <c s="74" r="BZ3"/>
      <c s="74" r="CA3"/>
      <c s="74" r="CB3"/>
      <c s="74" r="CC3"/>
      <c s="74" r="CD3"/>
      <c s="74" r="CE3"/>
      <c s="74" r="CF3"/>
      <c s="74" r="CG3"/>
      <c s="74" r="CH3"/>
      <c s="74" r="CI3"/>
      <c s="74" r="CJ3"/>
    </row>
    <row customHeight="1" r="4" ht="18.0">
      <c s="74" r="A4"/>
      <c s="74" r="B4"/>
      <c s="74" r="C4"/>
      <c s="74" r="D4"/>
      <c s="74" r="E4"/>
      <c s="74" r="F4"/>
      <c t="s" s="78" r="G4">
        <v>212</v>
      </c>
      <c s="78" r="H4"/>
      <c s="74" r="I4"/>
      <c s="74" r="J4"/>
      <c s="74" r="K4"/>
      <c s="74" r="L4"/>
      <c s="74" r="M4"/>
      <c s="74" r="N4"/>
      <c s="74" r="O4"/>
      <c s="74" r="P4"/>
      <c s="74" r="Q4"/>
      <c s="75" r="R4"/>
      <c s="74" r="S4"/>
      <c s="76" r="T4"/>
      <c s="74" r="U4"/>
      <c s="75" r="V4"/>
      <c s="74" r="W4"/>
      <c s="76" r="X4"/>
      <c s="74" r="Y4"/>
      <c s="75" r="Z4"/>
      <c s="74" r="AA4"/>
      <c s="74" r="AB4"/>
      <c s="74" r="AC4"/>
      <c s="74" r="AD4"/>
      <c s="74" r="AE4"/>
      <c s="74" r="AF4"/>
      <c s="74" r="AG4"/>
      <c s="74" r="AH4"/>
      <c s="74" r="AI4"/>
      <c s="74" r="AJ4"/>
      <c s="74" r="AK4"/>
      <c s="74" r="AL4"/>
      <c s="74" r="AM4"/>
      <c s="74" r="AN4"/>
      <c s="74" r="AO4"/>
      <c s="74" r="AP4"/>
      <c s="74" r="AQ4"/>
      <c s="74" r="AR4"/>
      <c s="74" r="AS4"/>
      <c s="74" r="AT4"/>
      <c t="s" s="78" r="AU4">
        <v>213</v>
      </c>
      <c s="78" r="AV4"/>
      <c s="74" r="AW4"/>
      <c s="74" r="AX4"/>
      <c s="74" r="AY4"/>
      <c s="74" r="AZ4"/>
      <c s="74" r="BA4"/>
      <c s="74" r="BB4"/>
      <c s="74" r="BC4"/>
      <c s="74" r="BD4"/>
      <c s="75" r="BE4"/>
      <c s="74" r="BF4"/>
      <c s="74" r="BG4"/>
      <c s="74" r="BH4"/>
      <c s="75" r="BI4"/>
      <c s="74" r="BJ4"/>
      <c s="74" r="BK4"/>
      <c s="74" r="BL4"/>
      <c s="75" r="BM4"/>
      <c s="74" r="BN4"/>
      <c s="74" r="BO4"/>
      <c s="74" r="BP4"/>
      <c s="74" r="BQ4"/>
      <c s="74" r="BR4"/>
      <c s="74" r="BS4"/>
      <c s="74" r="BT4"/>
      <c s="74" r="BU4"/>
      <c s="77" r="BV4"/>
      <c s="74" r="BW4"/>
      <c s="74" r="BX4"/>
      <c s="74" r="BY4"/>
      <c s="74" r="BZ4"/>
      <c s="74" r="CA4"/>
      <c s="74" r="CB4"/>
      <c s="74" r="CC4"/>
      <c s="74" r="CD4"/>
      <c s="74" r="CE4"/>
      <c s="74" r="CF4"/>
      <c s="74" r="CG4"/>
      <c s="74" r="CH4"/>
      <c s="74" r="CI4"/>
      <c s="74" r="CJ4"/>
    </row>
    <row customHeight="1" r="5" ht="15.0">
      <c s="74" r="A5"/>
      <c t="s" s="79" r="B5">
        <v>214</v>
      </c>
      <c t="s" s="79" r="C5">
        <v>215</v>
      </c>
      <c t="s" s="79" r="D5">
        <v>216</v>
      </c>
      <c t="s" s="80" r="E5">
        <v>217</v>
      </c>
      <c t="s" s="81" r="F5">
        <v>218</v>
      </c>
      <c t="s" s="82" r="G5">
        <v>219</v>
      </c>
      <c t="s" s="82" r="H5">
        <v>220</v>
      </c>
      <c s="83" r="I5"/>
      <c t="s" s="82" r="J5">
        <v>221</v>
      </c>
      <c s="74" r="K5"/>
      <c s="74" r="L5"/>
      <c s="74" r="M5"/>
      <c s="74" r="N5"/>
      <c s="74" r="O5"/>
      <c s="74" r="P5"/>
      <c t="s" s="14" r="Q5">
        <v>222</v>
      </c>
      <c s="84" r="T5"/>
      <c t="s" s="14" r="U5">
        <v>223</v>
      </c>
      <c s="84" r="X5"/>
      <c t="s" s="14" r="Y5">
        <v>224</v>
      </c>
      <c s="12" r="AB5"/>
      <c s="12" r="AC5"/>
      <c s="12" r="AD5"/>
      <c s="12" r="AE5"/>
      <c s="12" r="AF5"/>
      <c s="12" r="AG5"/>
      <c t="s" s="9" r="AH5">
        <v>225</v>
      </c>
      <c s="12" r="AI5"/>
      <c s="15" r="AJ5"/>
      <c t="s" s="9" r="AK5">
        <v>226</v>
      </c>
      <c s="12" r="AL5"/>
      <c s="84" r="AM5"/>
      <c s="85" r="AN5"/>
      <c s="86" r="AO5"/>
      <c t="s" s="79" r="AP5">
        <v>227</v>
      </c>
      <c t="s" s="79" r="AQ5">
        <v>228</v>
      </c>
      <c t="s" s="79" r="AR5">
        <v>229</v>
      </c>
      <c t="s" s="80" r="AS5">
        <v>230</v>
      </c>
      <c t="s" s="81" r="AT5">
        <v>231</v>
      </c>
      <c t="s" s="82" r="AU5">
        <v>232</v>
      </c>
      <c t="s" s="82" r="AV5">
        <v>233</v>
      </c>
      <c s="83" r="AW5"/>
      <c t="s" s="82" r="AX5">
        <v>234</v>
      </c>
      <c s="86" r="AY5"/>
      <c s="86" r="AZ5"/>
      <c s="86" r="BA5"/>
      <c s="86" r="BB5"/>
      <c s="86" r="BC5"/>
      <c t="s" s="14" r="BD5">
        <v>235</v>
      </c>
      <c s="84" r="BG5"/>
      <c t="s" s="14" r="BH5">
        <v>236</v>
      </c>
      <c s="84" r="BK5"/>
      <c t="s" s="14" r="BL5">
        <v>237</v>
      </c>
      <c s="84" r="BO5"/>
      <c s="84" r="BP5"/>
      <c s="84" r="BQ5"/>
      <c s="84" r="BR5"/>
      <c s="84" r="BS5"/>
      <c s="84" r="BT5"/>
      <c t="s" s="9" r="BU5">
        <v>238</v>
      </c>
      <c s="87" r="BV5"/>
      <c s="88" r="BW5"/>
      <c t="s" s="9" r="BX5">
        <v>239</v>
      </c>
      <c s="12" r="BY5"/>
      <c s="15" r="BZ5"/>
      <c s="74" r="CA5"/>
      <c s="74" r="CB5"/>
      <c s="74" r="CC5"/>
      <c s="74" r="CD5"/>
      <c s="74" r="CE5"/>
      <c s="74" r="CF5"/>
      <c s="74" r="CG5"/>
      <c s="74" r="CH5"/>
      <c s="74" r="CI5"/>
      <c s="74" r="CJ5"/>
    </row>
    <row customHeight="1" r="6" hidden="1" ht="12.75">
      <c s="74" r="A6"/>
      <c s="79" r="B6">
        <v>2.0</v>
      </c>
      <c s="79" r="C6">
        <v>3.0</v>
      </c>
      <c s="79" r="D6">
        <v>4.0</v>
      </c>
      <c s="80" r="E6">
        <v>5.0</v>
      </c>
      <c s="89" r="F6">
        <v>6.0</v>
      </c>
      <c s="79" r="G6">
        <v>7.0</v>
      </c>
      <c s="7" r="H6">
        <v>8.0</v>
      </c>
      <c s="7" r="I6">
        <v>9.0</v>
      </c>
      <c s="7" r="J6">
        <v>10.0</v>
      </c>
      <c s="7" r="K6">
        <v>11.0</v>
      </c>
      <c s="7" r="L6">
        <v>12.0</v>
      </c>
      <c s="7" r="M6">
        <v>13.0</v>
      </c>
      <c s="7" r="N6">
        <v>14.0</v>
      </c>
      <c s="7" r="O6">
        <v>15.0</v>
      </c>
      <c s="7" r="P6">
        <v>16.0</v>
      </c>
      <c s="14" r="Q6"/>
      <c s="90" r="R6"/>
      <c s="91" r="S6"/>
      <c s="86" r="T6"/>
      <c s="14" r="U6"/>
      <c s="90" r="V6"/>
      <c s="91" r="W6"/>
      <c s="86" r="X6"/>
      <c s="14" r="Y6"/>
      <c s="90" r="Z6"/>
      <c s="91" r="AA6"/>
      <c s="12" r="AB6"/>
      <c s="12" r="AC6"/>
      <c s="12" r="AD6"/>
      <c s="12" r="AE6"/>
      <c s="12" r="AF6"/>
      <c s="12" r="AG6"/>
      <c s="9" r="AH6"/>
      <c s="12" r="AI6"/>
      <c s="15" r="AJ6"/>
      <c s="9" r="AK6"/>
      <c s="12" r="AL6"/>
      <c s="84" r="AM6"/>
      <c s="85" r="AN6"/>
      <c s="86" r="AO6"/>
      <c s="86" r="AP6"/>
      <c s="86" r="AQ6"/>
      <c s="86" r="AR6"/>
      <c s="86" r="AS6"/>
      <c s="92" r="AT6"/>
      <c s="79" r="AU6"/>
      <c s="7" r="AV6"/>
      <c s="7" r="AW6"/>
      <c s="7" r="AX6"/>
      <c s="86" r="AY6"/>
      <c s="86" r="AZ6"/>
      <c s="86" r="BA6"/>
      <c s="86" r="BB6"/>
      <c s="86" r="BC6"/>
      <c s="14" r="BD6"/>
      <c s="90" r="BE6"/>
      <c s="91" r="BF6"/>
      <c s="86" r="BG6"/>
      <c s="14" r="BH6"/>
      <c s="90" r="BI6"/>
      <c s="91" r="BJ6"/>
      <c s="86" r="BK6"/>
      <c s="14" r="BL6"/>
      <c s="90" r="BM6"/>
      <c s="91" r="BN6"/>
      <c s="84" r="BO6"/>
      <c s="84" r="BP6"/>
      <c s="84" r="BQ6"/>
      <c s="84" r="BR6"/>
      <c s="84" r="BS6"/>
      <c s="84" r="BT6"/>
      <c s="9" r="BU6"/>
      <c s="87" r="BV6"/>
      <c s="88" r="BW6"/>
      <c s="9" r="BX6"/>
      <c s="12" r="BY6"/>
      <c s="15" r="BZ6"/>
      <c s="74" r="CA6"/>
      <c s="74" r="CB6"/>
      <c s="74" r="CC6"/>
      <c s="74" r="CD6"/>
      <c s="74" r="CE6"/>
      <c s="74" r="CF6"/>
      <c s="74" r="CG6"/>
      <c s="74" r="CH6"/>
      <c s="74" r="CI6"/>
      <c s="74" r="CJ6"/>
    </row>
    <row customHeight="1" r="7" ht="15.75">
      <c t="str" s="7" r="A7">
        <f>G7</f>
        <v>1</v>
      </c>
      <c t="str" s="93" r="B7">
        <f>'Spielplan Sa'!F$2</f>
        <v>9/27/2014</v>
      </c>
      <c t="str" s="7" r="C7">
        <f>'Spielplan Sa'!A$4</f>
        <v>männlich U16</v>
      </c>
      <c t="s" s="7" r="D7">
        <v>240</v>
      </c>
      <c s="7" r="E7">
        <v>1.0</v>
      </c>
      <c s="82" r="F7">
        <v>4.0</v>
      </c>
      <c s="94" r="G7">
        <v>1.0</v>
      </c>
      <c t="str" s="95" r="H7">
        <f>'Spielplan Sa'!D14</f>
        <v>VfL Kellinghusen</v>
      </c>
      <c t="s" s="96" r="I7">
        <v>241</v>
      </c>
      <c t="str" s="95" r="J7">
        <f>'Spielplan Sa'!D15</f>
        <v>TSV Grafenau</v>
      </c>
      <c t="str" s="95" r="K7">
        <f>'Spielplan Sa'!E15</f>
        <v/>
      </c>
      <c t="str" s="95" r="L7">
        <f>'Spielplan Sa'!F15</f>
        <v>TSV Hagen</v>
      </c>
      <c s="95" r="M7"/>
      <c s="95" r="N7"/>
      <c s="95" r="O7"/>
      <c s="95" r="P7"/>
      <c s="97" r="Q7">
        <v>7.0</v>
      </c>
      <c t="s" s="98" r="R7">
        <v>242</v>
      </c>
      <c s="97" r="S7">
        <v>11.0</v>
      </c>
      <c s="99" r="T7"/>
      <c s="97" r="U7">
        <v>11.0</v>
      </c>
      <c t="s" s="100" r="V7">
        <v>243</v>
      </c>
      <c s="97" r="W7">
        <v>4.0</v>
      </c>
      <c s="101" r="X7"/>
      <c s="97" r="Y7">
        <v>11.0</v>
      </c>
      <c t="s" s="100" r="Z7">
        <v>244</v>
      </c>
      <c s="97" r="AA7">
        <v>8.0</v>
      </c>
      <c t="str" s="102" r="AB7">
        <f>IF(Q7=S7,"",IF(Q7&gt;S7,1,0))</f>
        <v>0</v>
      </c>
      <c t="str" s="102" r="AC7">
        <f>IF(U7=W7,"",IF(U7&gt;W7,1,0))</f>
        <v>1</v>
      </c>
      <c t="str" s="102" r="AD7">
        <f>IF(Y7=AA7,"",IF(Y7&gt;AA7,1,0))</f>
        <v>1</v>
      </c>
      <c t="str" s="102" r="AE7">
        <f>IF(Q7=S7,"",IF(Q7&lt;S7,1,0))</f>
        <v>1</v>
      </c>
      <c t="str" s="102" r="AF7">
        <f>IF(U7=W7,"",IF(U7&lt;W7,1,0))</f>
        <v>0</v>
      </c>
      <c t="str" s="102" r="AG7">
        <f>IF(Y7=AA7,"",IF(Y7&lt;AA7,1,0))</f>
        <v>0</v>
      </c>
      <c t="str" s="103" r="AH7">
        <f>COUNTIF(AB7:AD7,1)</f>
        <v>2</v>
      </c>
      <c t="s" s="103" r="AI7">
        <v>245</v>
      </c>
      <c t="str" s="103" r="AJ7">
        <f>COUNTIF(AE7:AG7,1)</f>
        <v>1</v>
      </c>
      <c t="str" s="103" r="AK7">
        <f>IF(AH7=2,2,IF(AJ7=2,0,AH7))</f>
        <v>2</v>
      </c>
      <c t="s" s="103" r="AL7">
        <v>246</v>
      </c>
      <c t="str" s="104" r="AM7">
        <f>IF(AJ7=2,2,IF(AH7=2,0,AJ7))</f>
        <v>0</v>
      </c>
      <c s="105" r="AN7"/>
      <c t="str" s="7" r="AO7">
        <f>AU7</f>
        <v>31</v>
      </c>
      <c t="str" s="93" r="AP7">
        <f>'Spielplan Sa'!F$2</f>
        <v>9/27/2014</v>
      </c>
      <c t="str" s="7" r="AQ7">
        <f>'Spielplan Sa'!A$4</f>
        <v>männlich U16</v>
      </c>
      <c t="s" s="7" r="AR7">
        <v>247</v>
      </c>
      <c s="7" r="AS7">
        <v>1.0</v>
      </c>
      <c s="82" r="AT7">
        <v>1.0</v>
      </c>
      <c s="94" r="AU7">
        <v>31.0</v>
      </c>
      <c t="str" s="95" r="AV7">
        <f>'Spielplan Sa'!N14</f>
        <v>TSV Lola</v>
      </c>
      <c t="s" s="96" r="AW7">
        <v>248</v>
      </c>
      <c t="str" s="95" r="AX7">
        <f>'Spielplan Sa'!N15</f>
        <v>TB Oppau</v>
      </c>
      <c t="str" s="95" r="AY7">
        <f>'Spielplan Sa'!O15</f>
        <v/>
      </c>
      <c t="str" s="95" r="AZ7">
        <f>'Spielplan Sa'!P15</f>
        <v>TSV Gärtringen</v>
      </c>
      <c t="s" s="106" r="BA7">
        <v>249</v>
      </c>
      <c t="s" s="106" r="BB7">
        <v>250</v>
      </c>
      <c t="s" s="106" r="BC7">
        <v>251</v>
      </c>
      <c s="97" r="BD7">
        <v>11.0</v>
      </c>
      <c t="s" s="100" r="BE7">
        <v>252</v>
      </c>
      <c s="97" r="BF7">
        <v>9.0</v>
      </c>
      <c s="101" r="BG7"/>
      <c s="97" r="BH7">
        <v>3.0</v>
      </c>
      <c t="s" s="98" r="BI7">
        <v>253</v>
      </c>
      <c s="97" r="BJ7">
        <v>11.0</v>
      </c>
      <c s="101" r="BK7"/>
      <c s="97" r="BL7">
        <v>4.0</v>
      </c>
      <c t="s" s="100" r="BM7">
        <v>254</v>
      </c>
      <c s="97" r="BN7">
        <v>11.0</v>
      </c>
      <c t="str" s="102" r="BO7">
        <f>IF(BD7=BF7,"",IF(BD7&gt;BF7,1,0))</f>
        <v>1</v>
      </c>
      <c t="str" s="102" r="BP7">
        <f>IF(BH7=BJ7,"",IF(BH7&gt;BJ7,1,0))</f>
        <v>0</v>
      </c>
      <c t="str" s="102" r="BQ7">
        <f>IF(BL7=BN7,"",IF(BL7&gt;BN7,1,0))</f>
        <v>0</v>
      </c>
      <c t="str" s="102" r="BR7">
        <f>IF(BD7=BF7,"",IF(BD7&lt;BF7,1,0))</f>
        <v>0</v>
      </c>
      <c t="str" s="102" r="BS7">
        <f>IF(BH7=BJ7,"",IF(BH7&lt;BJ7,1,0))</f>
        <v>1</v>
      </c>
      <c t="str" s="102" r="BT7">
        <f>IF(BL7=BN7,"",IF(BL7&lt;BN7,1,0))</f>
        <v>1</v>
      </c>
      <c t="str" s="103" r="BU7">
        <f>COUNTIF(BO7:BQ7,1)</f>
        <v>1</v>
      </c>
      <c t="s" s="103" r="BV7">
        <v>255</v>
      </c>
      <c t="str" s="103" r="BW7">
        <f>COUNTIF(BR7:BT7,1)</f>
        <v>2</v>
      </c>
      <c t="str" s="103" r="BX7">
        <f>IF(BU7=2,2,IF(BW7=2,0,BU7))</f>
        <v>0</v>
      </c>
      <c t="s" s="103" r="BY7">
        <v>256</v>
      </c>
      <c t="str" s="103" r="BZ7">
        <f>IF(BW7=2,2,IF(BU7=2,0,BW7))</f>
        <v>2</v>
      </c>
      <c s="74" r="CA7"/>
      <c s="74" r="CB7"/>
      <c s="74" r="CC7"/>
      <c s="74" r="CD7"/>
      <c s="74" r="CE7"/>
      <c s="74" r="CF7"/>
      <c s="74" r="CG7"/>
      <c s="74" r="CH7"/>
      <c s="74" r="CI7"/>
      <c s="74" r="CJ7"/>
    </row>
    <row customHeight="1" r="8" ht="15.75">
      <c t="str" s="7" r="A8">
        <f>G8</f>
        <v>2</v>
      </c>
      <c t="str" s="93" r="B8">
        <f>'Spielplan Sa'!F$2</f>
        <v>9/27/2014</v>
      </c>
      <c t="str" s="7" r="C8">
        <f>'Spielplan Sa'!A$4</f>
        <v>männlich U16</v>
      </c>
      <c t="s" s="7" r="D8">
        <v>257</v>
      </c>
      <c s="7" r="E8">
        <v>2.0</v>
      </c>
      <c s="82" r="F8">
        <v>4.0</v>
      </c>
      <c s="94" r="G8">
        <v>2.0</v>
      </c>
      <c t="str" s="95" r="H8">
        <f>'Spielplan Sa'!D16</f>
        <v>TV Elsava Elsenfeld</v>
      </c>
      <c t="s" s="96" r="I8">
        <v>258</v>
      </c>
      <c t="str" s="95" r="J8">
        <f>'Spielplan Sa'!D17</f>
        <v>TV Wünschmichelbach</v>
      </c>
      <c t="str" s="95" r="K8">
        <f>'Spielplan Sa'!E17</f>
        <v/>
      </c>
      <c t="str" s="95" r="L8">
        <f>'Spielplan Sa'!F17</f>
        <v>TSV Grafenau</v>
      </c>
      <c s="95" r="M8"/>
      <c s="95" r="N8"/>
      <c s="95" r="O8"/>
      <c s="95" r="P8"/>
      <c s="97" r="Q8">
        <v>6.0</v>
      </c>
      <c t="s" s="100" r="R8">
        <v>259</v>
      </c>
      <c s="97" r="S8">
        <v>11.0</v>
      </c>
      <c s="99" r="T8"/>
      <c s="97" r="U8">
        <v>8.0</v>
      </c>
      <c t="s" s="100" r="V8">
        <v>260</v>
      </c>
      <c s="97" r="W8">
        <v>11.0</v>
      </c>
      <c s="101" r="X8"/>
      <c s="102" r="Y8"/>
      <c t="s" s="100" r="Z8">
        <v>261</v>
      </c>
      <c s="102" r="AA8"/>
      <c t="str" s="102" r="AB8">
        <f>IF(Q8=S8,"",IF(Q8&gt;S8,1,0))</f>
        <v>0</v>
      </c>
      <c t="str" s="102" r="AC8">
        <f>IF(U8=W8,"",IF(U8&gt;W8,1,0))</f>
        <v>0</v>
      </c>
      <c t="str" s="102" r="AD8">
        <f>IF(Y8=AA8,"",IF(Y8&gt;AA8,1,0))</f>
        <v/>
      </c>
      <c t="str" s="102" r="AE8">
        <f>IF(Q8=S8,"",IF(Q8&lt;S8,1,0))</f>
        <v>1</v>
      </c>
      <c t="str" s="102" r="AF8">
        <f>IF(U8=W8,"",IF(U8&lt;W8,1,0))</f>
        <v>1</v>
      </c>
      <c t="str" s="102" r="AG8">
        <f>IF(Y8=AA8,"",IF(Y8&lt;AA8,1,0))</f>
        <v/>
      </c>
      <c t="str" s="103" r="AH8">
        <f>COUNTIF(AB8:AD8,1)</f>
        <v>0</v>
      </c>
      <c t="s" s="103" r="AI8">
        <v>262</v>
      </c>
      <c t="str" s="103" r="AJ8">
        <f>COUNTIF(AE8:AG8,1)</f>
        <v>2</v>
      </c>
      <c t="str" s="103" r="AK8">
        <f>IF(AH8=2,2,IF(AJ8=2,0,AH8))</f>
        <v>0</v>
      </c>
      <c t="s" s="103" r="AL8">
        <v>263</v>
      </c>
      <c t="str" s="103" r="AM8">
        <f>IF(AJ8=2,2,IF(AH8=2,0,AJ8))</f>
        <v>2</v>
      </c>
      <c s="105" r="AN8"/>
      <c t="str" s="7" r="AO8">
        <f>AU8</f>
        <v>32</v>
      </c>
      <c t="str" s="93" r="AP8">
        <f>'Spielplan Sa'!F$2</f>
        <v>9/27/2014</v>
      </c>
      <c t="str" s="7" r="AQ8">
        <f>'Spielplan Sa'!A$4</f>
        <v>männlich U16</v>
      </c>
      <c t="s" s="7" r="AR8">
        <v>264</v>
      </c>
      <c s="7" r="AS8">
        <v>1.0</v>
      </c>
      <c s="82" r="AT8">
        <v>2.0</v>
      </c>
      <c s="94" r="AU8">
        <v>32.0</v>
      </c>
      <c t="str" s="95" r="AV8">
        <f>'Spielplan Sa'!S14</f>
        <v>TS Thiersheim</v>
      </c>
      <c t="s" s="96" r="AW8">
        <v>265</v>
      </c>
      <c t="str" s="95" r="AX8">
        <f>'Spielplan Sa'!S15</f>
        <v>TV Langen</v>
      </c>
      <c t="str" s="95" r="AY8">
        <f>'Spielplan Sa'!T15</f>
        <v/>
      </c>
      <c t="str" s="95" r="AZ8">
        <f>'Spielplan Sa'!U15</f>
        <v>Leichlinger TV</v>
      </c>
      <c t="s" s="106" r="BA8">
        <v>266</v>
      </c>
      <c t="s" s="106" r="BB8">
        <v>267</v>
      </c>
      <c t="s" s="106" r="BC8">
        <v>268</v>
      </c>
      <c s="97" r="BD8">
        <v>11.0</v>
      </c>
      <c t="s" s="100" r="BE8">
        <v>269</v>
      </c>
      <c s="97" r="BF8">
        <v>4.0</v>
      </c>
      <c s="101" r="BG8"/>
      <c s="97" r="BH8">
        <v>11.0</v>
      </c>
      <c t="s" s="100" r="BI8">
        <v>270</v>
      </c>
      <c s="97" r="BJ8">
        <v>3.0</v>
      </c>
      <c s="101" r="BK8"/>
      <c s="102" r="BL8"/>
      <c t="s" s="100" r="BM8">
        <v>271</v>
      </c>
      <c s="102" r="BN8"/>
      <c t="str" s="102" r="BO8">
        <f>IF(BD8=BF8,"",IF(BD8&gt;BF8,1,0))</f>
        <v>1</v>
      </c>
      <c t="str" s="102" r="BP8">
        <f>IF(BH8=BJ8,"",IF(BH8&gt;BJ8,1,0))</f>
        <v>1</v>
      </c>
      <c t="str" s="102" r="BQ8">
        <f>IF(BL8=BN8,"",IF(BL8&gt;BN8,1,0))</f>
        <v/>
      </c>
      <c t="str" s="102" r="BR8">
        <f>IF(BD8=BF8,"",IF(BD8&lt;BF8,1,0))</f>
        <v>0</v>
      </c>
      <c t="str" s="102" r="BS8">
        <f>IF(BH8=BJ8,"",IF(BH8&lt;BJ8,1,0))</f>
        <v>0</v>
      </c>
      <c t="str" s="102" r="BT8">
        <f>IF(BL8=BN8,"",IF(BL8&lt;BN8,1,0))</f>
        <v/>
      </c>
      <c t="str" s="103" r="BU8">
        <f>COUNTIF(BO8:BQ8,1)</f>
        <v>2</v>
      </c>
      <c t="s" s="103" r="BV8">
        <v>272</v>
      </c>
      <c t="str" s="103" r="BW8">
        <f>COUNTIF(BR8:BT8,1)</f>
        <v>0</v>
      </c>
      <c t="str" s="103" r="BX8">
        <f>IF(BU8=2,2,IF(BW8=2,0,BU8))</f>
        <v>2</v>
      </c>
      <c t="s" s="103" r="BY8">
        <v>273</v>
      </c>
      <c t="str" s="103" r="BZ8">
        <f>IF(BW8=2,2,IF(BU8=2,0,BW8))</f>
        <v>0</v>
      </c>
      <c s="74" r="CA8"/>
      <c s="74" r="CB8"/>
      <c s="74" r="CC8"/>
      <c s="74" r="CD8"/>
      <c s="74" r="CE8"/>
      <c s="74" r="CF8"/>
      <c s="74" r="CG8"/>
      <c s="74" r="CH8"/>
      <c s="74" r="CI8"/>
      <c s="74" r="CJ8"/>
    </row>
    <row customHeight="1" r="9" ht="15.75">
      <c t="str" s="7" r="A9">
        <f>G9</f>
        <v>3</v>
      </c>
      <c t="str" s="93" r="B9">
        <f>'Spielplan Sa'!F$2</f>
        <v>9/27/2014</v>
      </c>
      <c t="str" s="7" r="C9">
        <f>'Spielplan Sa'!A$4</f>
        <v>männlich U16</v>
      </c>
      <c t="s" s="7" r="D9">
        <v>274</v>
      </c>
      <c s="7" r="E9">
        <v>3.0</v>
      </c>
      <c s="82" r="F9">
        <v>4.0</v>
      </c>
      <c s="94" r="G9">
        <v>3.0</v>
      </c>
      <c t="str" s="95" r="H9">
        <f>'Spielplan Sa'!D18</f>
        <v>MTSV Selsingen</v>
      </c>
      <c t="s" s="96" r="I9">
        <v>275</v>
      </c>
      <c t="str" s="95" r="J9">
        <f>'Spielplan Sa'!D19</f>
        <v>TSV Hagen</v>
      </c>
      <c t="str" s="95" r="K9">
        <f>'Spielplan Sa'!E19</f>
        <v/>
      </c>
      <c t="str" s="95" r="L9">
        <f>'Spielplan Sa'!F19</f>
        <v>TV Elsava Elsenfeld</v>
      </c>
      <c s="95" r="M9"/>
      <c s="95" r="N9"/>
      <c s="95" r="O9"/>
      <c s="95" r="P9"/>
      <c s="97" r="Q9">
        <v>13.0</v>
      </c>
      <c t="s" s="100" r="R9">
        <v>276</v>
      </c>
      <c s="97" r="S9">
        <v>11.0</v>
      </c>
      <c s="107" r="T9"/>
      <c s="97" r="U9">
        <v>11.0</v>
      </c>
      <c t="s" s="100" r="V9">
        <v>277</v>
      </c>
      <c s="97" r="W9">
        <v>8.0</v>
      </c>
      <c s="101" r="X9"/>
      <c s="102" r="Y9"/>
      <c t="s" s="100" r="Z9">
        <v>278</v>
      </c>
      <c s="102" r="AA9"/>
      <c t="str" s="102" r="AB9">
        <f>IF(Q9=S9,"",IF(Q9&gt;S9,1,0))</f>
        <v>1</v>
      </c>
      <c t="str" s="102" r="AC9">
        <f>IF(U9=W9,"",IF(U9&gt;W9,1,0))</f>
        <v>1</v>
      </c>
      <c t="str" s="102" r="AD9">
        <f>IF(Y9=AA9,"",IF(Y9&gt;AA9,1,0))</f>
        <v/>
      </c>
      <c t="str" s="102" r="AE9">
        <f>IF(Q9=S9,"",IF(Q9&lt;S9,1,0))</f>
        <v>0</v>
      </c>
      <c t="str" s="102" r="AF9">
        <f>IF(U9=W9,"",IF(U9&lt;W9,1,0))</f>
        <v>0</v>
      </c>
      <c t="str" s="102" r="AG9">
        <f>IF(Y9=AA9,"",IF(Y9&lt;AA9,1,0))</f>
        <v/>
      </c>
      <c t="str" s="103" r="AH9">
        <f>COUNTIF(AB9:AD9,1)</f>
        <v>2</v>
      </c>
      <c t="s" s="103" r="AI9">
        <v>279</v>
      </c>
      <c t="str" s="103" r="AJ9">
        <f>COUNTIF(AE9:AG9,1)</f>
        <v>0</v>
      </c>
      <c t="str" s="103" r="AK9">
        <f>IF(AH9=2,2,IF(AJ9=2,0,AH9))</f>
        <v>2</v>
      </c>
      <c t="s" s="103" r="AL9">
        <v>280</v>
      </c>
      <c t="str" s="103" r="AM9">
        <f>IF(AJ9=2,2,IF(AH9=2,0,AJ9))</f>
        <v>0</v>
      </c>
      <c s="105" r="AN9"/>
      <c t="str" s="7" r="AO9">
        <f>AU9</f>
        <v>33</v>
      </c>
      <c t="str" s="93" r="AP9">
        <f>'Spielplan Sa'!F$2</f>
        <v>9/27/2014</v>
      </c>
      <c t="str" s="7" r="AQ9">
        <f>'Spielplan Sa'!A$4</f>
        <v>männlich U16</v>
      </c>
      <c t="s" s="7" r="AR9">
        <v>281</v>
      </c>
      <c s="7" r="AS9">
        <v>1.0</v>
      </c>
      <c s="82" r="AT9">
        <v>3.0</v>
      </c>
      <c s="94" r="AU9">
        <v>33.0</v>
      </c>
      <c t="str" s="95" r="AV9">
        <f>'Spielplan Sa'!X14</f>
        <v>TV Vaihingen/Enz</v>
      </c>
      <c t="s" s="96" r="AW9">
        <v>282</v>
      </c>
      <c t="str" s="95" r="AX9">
        <f>'Spielplan Sa'!X15</f>
        <v>TSV Calw</v>
      </c>
      <c t="str" s="95" r="AY9">
        <f>'Spielplan Sa'!Y15</f>
        <v/>
      </c>
      <c t="str" s="95" r="AZ9">
        <f>'Spielplan Sa'!Z15</f>
        <v>Leichlinger TV</v>
      </c>
      <c t="s" s="106" r="BA9">
        <v>283</v>
      </c>
      <c t="s" s="106" r="BB9">
        <v>284</v>
      </c>
      <c t="s" s="106" r="BC9">
        <v>285</v>
      </c>
      <c s="97" r="BD9">
        <v>11.0</v>
      </c>
      <c t="s" s="100" r="BE9">
        <v>286</v>
      </c>
      <c s="97" r="BF9">
        <v>5.0</v>
      </c>
      <c s="101" r="BG9"/>
      <c s="97" r="BH9">
        <v>11.0</v>
      </c>
      <c t="s" s="100" r="BI9">
        <v>287</v>
      </c>
      <c s="97" r="BJ9">
        <v>7.0</v>
      </c>
      <c s="101" r="BK9"/>
      <c s="102" r="BL9"/>
      <c t="s" s="100" r="BM9">
        <v>288</v>
      </c>
      <c s="102" r="BN9"/>
      <c t="str" s="102" r="BO9">
        <f>IF(BD9=BF9,"",IF(BD9&gt;BF9,1,0))</f>
        <v>1</v>
      </c>
      <c t="str" s="102" r="BP9">
        <f>IF(BH9=BJ9,"",IF(BH9&gt;BJ9,1,0))</f>
        <v>1</v>
      </c>
      <c t="str" s="102" r="BQ9">
        <f>IF(BL9=BN9,"",IF(BL9&gt;BN9,1,0))</f>
        <v/>
      </c>
      <c t="str" s="102" r="BR9">
        <f>IF(BD9=BF9,"",IF(BD9&lt;BF9,1,0))</f>
        <v>0</v>
      </c>
      <c t="str" s="102" r="BS9">
        <f>IF(BH9=BJ9,"",IF(BH9&lt;BJ9,1,0))</f>
        <v>0</v>
      </c>
      <c t="str" s="102" r="BT9">
        <f>IF(BL9=BN9,"",IF(BL9&lt;BN9,1,0))</f>
        <v/>
      </c>
      <c t="str" s="103" r="BU9">
        <f>COUNTIF(BO9:BQ9,1)</f>
        <v>2</v>
      </c>
      <c t="s" s="103" r="BV9">
        <v>289</v>
      </c>
      <c t="str" s="103" r="BW9">
        <f>COUNTIF(BR9:BT9,1)</f>
        <v>0</v>
      </c>
      <c t="str" s="103" r="BX9">
        <f>IF(BU9=2,2,IF(BW9=2,0,BU9))</f>
        <v>2</v>
      </c>
      <c t="s" s="103" r="BY9">
        <v>290</v>
      </c>
      <c t="str" s="103" r="BZ9">
        <f>IF(BW9=2,2,IF(BU9=2,0,BW9))</f>
        <v>0</v>
      </c>
      <c s="74" r="CA9"/>
      <c s="74" r="CB9"/>
      <c s="74" r="CC9"/>
      <c s="74" r="CD9"/>
      <c s="74" r="CE9"/>
      <c s="74" r="CF9"/>
      <c s="74" r="CG9"/>
      <c s="74" r="CH9"/>
      <c s="74" r="CI9"/>
      <c s="74" r="CJ9"/>
    </row>
    <row customHeight="1" r="10" ht="15.75">
      <c t="str" s="7" r="A10">
        <f>G10</f>
        <v>4</v>
      </c>
      <c t="str" s="93" r="B10">
        <f>'Spielplan Sa'!F$2</f>
        <v>9/27/2014</v>
      </c>
      <c t="str" s="7" r="C10">
        <f>'Spielplan Sa'!A$4</f>
        <v>männlich U16</v>
      </c>
      <c t="s" s="7" r="D10">
        <v>291</v>
      </c>
      <c s="7" r="E10">
        <v>4.0</v>
      </c>
      <c s="82" r="F10">
        <v>4.0</v>
      </c>
      <c s="94" r="G10">
        <v>4.0</v>
      </c>
      <c t="str" s="95" r="H10">
        <f>'Spielplan Sa'!D20</f>
        <v>VfL Kellinghusen</v>
      </c>
      <c t="s" s="96" r="I10">
        <v>292</v>
      </c>
      <c t="str" s="95" r="J10">
        <f>'Spielplan Sa'!D21</f>
        <v>TV Wünschmichelbach</v>
      </c>
      <c t="str" s="95" r="K10">
        <f>'Spielplan Sa'!E21</f>
        <v/>
      </c>
      <c t="str" s="95" r="L10">
        <f>'Spielplan Sa'!F21</f>
        <v>MTSV Selsingen</v>
      </c>
      <c s="95" r="M10"/>
      <c s="95" r="N10"/>
      <c s="95" r="O10"/>
      <c s="95" r="P10"/>
      <c s="97" r="Q10">
        <v>11.0</v>
      </c>
      <c t="s" s="100" r="R10">
        <v>293</v>
      </c>
      <c s="97" r="S10">
        <v>8.0</v>
      </c>
      <c s="99" r="T10"/>
      <c s="97" r="U10">
        <v>11.0</v>
      </c>
      <c t="s" s="98" r="V10">
        <v>294</v>
      </c>
      <c s="97" r="W10">
        <v>4.0</v>
      </c>
      <c s="101" r="X10"/>
      <c s="102" r="Y10"/>
      <c t="s" s="100" r="Z10">
        <v>295</v>
      </c>
      <c s="102" r="AA10"/>
      <c t="str" s="102" r="AB10">
        <f>IF(Q10=S10,"",IF(Q10&gt;S10,1,0))</f>
        <v>1</v>
      </c>
      <c t="str" s="102" r="AC10">
        <f>IF(U10=W10,"",IF(U10&gt;W10,1,0))</f>
        <v>1</v>
      </c>
      <c t="str" s="102" r="AD10">
        <f>IF(Y10=AA10,"",IF(Y10&gt;AA10,1,0))</f>
        <v/>
      </c>
      <c t="str" s="102" r="AE10">
        <f>IF(Q10=S10,"",IF(Q10&lt;S10,1,0))</f>
        <v>0</v>
      </c>
      <c t="str" s="102" r="AF10">
        <f>IF(U10=W10,"",IF(U10&lt;W10,1,0))</f>
        <v>0</v>
      </c>
      <c t="str" s="102" r="AG10">
        <f>IF(Y10=AA10,"",IF(Y10&lt;AA10,1,0))</f>
        <v/>
      </c>
      <c t="str" s="103" r="AH10">
        <f>COUNTIF(AB10:AD10,1)</f>
        <v>2</v>
      </c>
      <c t="s" s="103" r="AI10">
        <v>296</v>
      </c>
      <c t="str" s="103" r="AJ10">
        <f>COUNTIF(AE10:AG10,1)</f>
        <v>0</v>
      </c>
      <c t="str" s="103" r="AK10">
        <f>IF(AH10=2,2,IF(AJ10=2,0,AH10))</f>
        <v>2</v>
      </c>
      <c t="s" s="103" r="AL10">
        <v>297</v>
      </c>
      <c t="str" s="103" r="AM10">
        <f>IF(AJ10=2,2,IF(AH10=2,0,AJ10))</f>
        <v>0</v>
      </c>
      <c s="105" r="AN10"/>
      <c t="str" s="7" r="AO10">
        <f>AU10</f>
        <v>34</v>
      </c>
      <c t="str" s="93" r="AP10">
        <f>'Spielplan Sa'!F$2</f>
        <v>9/27/2014</v>
      </c>
      <c t="str" s="7" r="AQ10">
        <f>'Spielplan Sa'!A$4</f>
        <v>männlich U16</v>
      </c>
      <c t="s" s="7" r="AR10">
        <v>298</v>
      </c>
      <c s="7" r="AS10">
        <v>3.0</v>
      </c>
      <c s="82" r="AT10">
        <v>1.0</v>
      </c>
      <c s="94" r="AU10">
        <v>34.0</v>
      </c>
      <c t="str" s="95" r="AV10">
        <f>'Spielplan Sa'!N18</f>
        <v>TSV Lola</v>
      </c>
      <c t="s" s="96" r="AW10">
        <v>299</v>
      </c>
      <c t="str" s="95" r="AX10">
        <f>'Spielplan Sa'!N19</f>
        <v>TS Thiersheim</v>
      </c>
      <c t="str" s="95" r="AY10">
        <f>'Spielplan Sa'!O19</f>
        <v/>
      </c>
      <c t="str" s="95" r="AZ10">
        <f>'Spielplan Sa'!P19</f>
        <v>TSV Calw</v>
      </c>
      <c t="s" s="106" r="BA10">
        <v>300</v>
      </c>
      <c t="s" s="106" r="BB10">
        <v>301</v>
      </c>
      <c t="s" s="106" r="BC10">
        <v>302</v>
      </c>
      <c s="97" r="BD10">
        <v>7.0</v>
      </c>
      <c t="s" s="100" r="BE10">
        <v>303</v>
      </c>
      <c s="97" r="BF10">
        <v>11.0</v>
      </c>
      <c s="101" r="BG10"/>
      <c s="97" r="BH10">
        <v>6.0</v>
      </c>
      <c t="s" s="100" r="BI10">
        <v>304</v>
      </c>
      <c s="97" r="BJ10">
        <v>11.0</v>
      </c>
      <c s="101" r="BK10"/>
      <c s="102" r="BL10"/>
      <c t="s" s="100" r="BM10">
        <v>305</v>
      </c>
      <c s="102" r="BN10"/>
      <c t="str" s="102" r="BO10">
        <f>IF(BD10=BF10,"",IF(BD10&gt;BF10,1,0))</f>
        <v>0</v>
      </c>
      <c t="str" s="102" r="BP10">
        <f>IF(BH10=BJ10,"",IF(BH10&gt;BJ10,1,0))</f>
        <v>0</v>
      </c>
      <c t="str" s="102" r="BQ10">
        <f>IF(BL10=BN10,"",IF(BL10&gt;BN10,1,0))</f>
        <v/>
      </c>
      <c t="str" s="102" r="BR10">
        <f>IF(BD10=BF10,"",IF(BD10&lt;BF10,1,0))</f>
        <v>1</v>
      </c>
      <c t="str" s="102" r="BS10">
        <f>IF(BH10=BJ10,"",IF(BH10&lt;BJ10,1,0))</f>
        <v>1</v>
      </c>
      <c t="str" s="102" r="BT10">
        <f>IF(BL10=BN10,"",IF(BL10&lt;BN10,1,0))</f>
        <v/>
      </c>
      <c t="str" s="103" r="BU10">
        <f>COUNTIF(BO10:BQ10,1)</f>
        <v>0</v>
      </c>
      <c t="s" s="103" r="BV10">
        <v>306</v>
      </c>
      <c t="str" s="103" r="BW10">
        <f>COUNTIF(BR10:BT10,1)</f>
        <v>2</v>
      </c>
      <c t="str" s="103" r="BX10">
        <f>IF(BU10=2,2,IF(BW10=2,0,BU10))</f>
        <v>0</v>
      </c>
      <c t="s" s="103" r="BY10">
        <v>307</v>
      </c>
      <c t="str" s="103" r="BZ10">
        <f>IF(BW10=2,2,IF(BU10=2,0,BW10))</f>
        <v>2</v>
      </c>
      <c s="74" r="CA10"/>
      <c s="74" r="CB10"/>
      <c s="74" r="CC10"/>
      <c s="74" r="CD10"/>
      <c s="74" r="CE10"/>
      <c s="74" r="CF10"/>
      <c s="74" r="CG10"/>
      <c s="74" r="CH10"/>
      <c s="74" r="CI10"/>
      <c s="74" r="CJ10"/>
    </row>
    <row customHeight="1" r="11" ht="15.75">
      <c t="str" s="7" r="A11">
        <f>G11</f>
        <v>5</v>
      </c>
      <c t="str" s="93" r="B11">
        <f>'Spielplan Sa'!F$2</f>
        <v>9/27/2014</v>
      </c>
      <c t="str" s="7" r="C11">
        <f>'Spielplan Sa'!A$4</f>
        <v>männlich U16</v>
      </c>
      <c t="s" s="7" r="D11">
        <v>308</v>
      </c>
      <c s="7" r="E11">
        <v>5.0</v>
      </c>
      <c s="82" r="F11">
        <v>4.0</v>
      </c>
      <c s="94" r="G11">
        <v>5.0</v>
      </c>
      <c t="str" s="95" r="H11">
        <f>'Spielplan Sa'!D22</f>
        <v>TV Elsava Elsenfeld</v>
      </c>
      <c t="s" s="96" r="I11">
        <v>309</v>
      </c>
      <c t="str" s="95" r="J11">
        <f>'Spielplan Sa'!D23</f>
        <v>TSV Hagen</v>
      </c>
      <c t="str" s="95" r="K11">
        <f>'Spielplan Sa'!E23</f>
        <v/>
      </c>
      <c t="str" s="95" r="L11">
        <f>'Spielplan Sa'!F23</f>
        <v>VfL Kellinghusen</v>
      </c>
      <c s="95" r="M11"/>
      <c s="95" r="N11"/>
      <c s="95" r="O11"/>
      <c s="95" r="P11"/>
      <c s="97" r="Q11">
        <v>11.0</v>
      </c>
      <c t="s" s="100" r="R11">
        <v>310</v>
      </c>
      <c s="97" r="S11">
        <v>9.0</v>
      </c>
      <c s="99" r="T11"/>
      <c s="97" r="U11">
        <v>3.0</v>
      </c>
      <c t="s" s="100" r="V11">
        <v>311</v>
      </c>
      <c s="97" r="W11">
        <v>11.0</v>
      </c>
      <c s="101" r="X11"/>
      <c s="97" r="Y11">
        <v>11.0</v>
      </c>
      <c t="s" s="100" r="Z11">
        <v>312</v>
      </c>
      <c s="97" r="AA11">
        <v>8.0</v>
      </c>
      <c t="str" s="102" r="AB11">
        <f>IF(Q11=S11,"",IF(Q11&gt;S11,1,0))</f>
        <v>1</v>
      </c>
      <c t="str" s="102" r="AC11">
        <f>IF(U11=W11,"",IF(U11&gt;W11,1,0))</f>
        <v>0</v>
      </c>
      <c t="str" s="102" r="AD11">
        <f>IF(Y11=AA11,"",IF(Y11&gt;AA11,1,0))</f>
        <v>1</v>
      </c>
      <c t="str" s="102" r="AE11">
        <f>IF(Q11=S11,"",IF(Q11&lt;S11,1,0))</f>
        <v>0</v>
      </c>
      <c t="str" s="102" r="AF11">
        <f>IF(U11=W11,"",IF(U11&lt;W11,1,0))</f>
        <v>1</v>
      </c>
      <c t="str" s="102" r="AG11">
        <f>IF(Y11=AA11,"",IF(Y11&lt;AA11,1,0))</f>
        <v>0</v>
      </c>
      <c t="str" s="103" r="AH11">
        <f>COUNTIF(AB11:AD11,1)</f>
        <v>2</v>
      </c>
      <c t="s" s="103" r="AI11">
        <v>313</v>
      </c>
      <c t="str" s="103" r="AJ11">
        <f>COUNTIF(AE11:AG11,1)</f>
        <v>1</v>
      </c>
      <c t="str" s="103" r="AK11">
        <f>IF(AH11=2,2,IF(AJ11=2,0,AH11))</f>
        <v>2</v>
      </c>
      <c t="s" s="103" r="AL11">
        <v>314</v>
      </c>
      <c t="str" s="103" r="AM11">
        <f>IF(AJ11=2,2,IF(AH11=2,0,AJ11))</f>
        <v>0</v>
      </c>
      <c s="105" r="AN11"/>
      <c t="str" s="7" r="AO11">
        <f>AU11</f>
        <v>35</v>
      </c>
      <c t="str" s="93" r="AP11">
        <f>'Spielplan Sa'!F$2</f>
        <v>9/27/2014</v>
      </c>
      <c t="str" s="7" r="AQ11">
        <f>'Spielplan Sa'!A$4</f>
        <v>männlich U16</v>
      </c>
      <c t="s" s="7" r="AR11">
        <v>315</v>
      </c>
      <c s="7" r="AS11">
        <v>3.0</v>
      </c>
      <c s="82" r="AT11">
        <v>2.0</v>
      </c>
      <c s="94" r="AU11">
        <v>35.0</v>
      </c>
      <c t="str" s="95" r="AV11">
        <f>'Spielplan Sa'!S18</f>
        <v>TB Oppau</v>
      </c>
      <c t="s" s="96" r="AW11">
        <v>316</v>
      </c>
      <c t="str" s="95" r="AX11">
        <f>'Spielplan Sa'!S19</f>
        <v>TV Langen</v>
      </c>
      <c t="str" s="95" r="AY11">
        <f>'Spielplan Sa'!T19</f>
        <v/>
      </c>
      <c t="str" s="95" r="AZ11">
        <f>'Spielplan Sa'!U19</f>
        <v>TSV Calw</v>
      </c>
      <c t="s" s="106" r="BA11">
        <v>317</v>
      </c>
      <c t="s" s="106" r="BB11">
        <v>318</v>
      </c>
      <c t="s" s="106" r="BC11">
        <v>319</v>
      </c>
      <c s="97" r="BD11">
        <v>11.0</v>
      </c>
      <c t="s" s="100" r="BE11">
        <v>320</v>
      </c>
      <c s="97" r="BF11">
        <v>8.0</v>
      </c>
      <c s="101" r="BG11"/>
      <c s="97" r="BH11">
        <v>11.0</v>
      </c>
      <c t="s" s="100" r="BI11">
        <v>321</v>
      </c>
      <c s="97" r="BJ11">
        <v>6.0</v>
      </c>
      <c s="101" r="BK11"/>
      <c s="102" r="BL11"/>
      <c t="s" s="100" r="BM11">
        <v>322</v>
      </c>
      <c s="102" r="BN11"/>
      <c t="str" s="102" r="BO11">
        <f>IF(BD11=BF11,"",IF(BD11&gt;BF11,1,0))</f>
        <v>1</v>
      </c>
      <c t="str" s="102" r="BP11">
        <f>IF(BH11=BJ11,"",IF(BH11&gt;BJ11,1,0))</f>
        <v>1</v>
      </c>
      <c t="str" s="102" r="BQ11">
        <f>IF(BL11=BN11,"",IF(BL11&gt;BN11,1,0))</f>
        <v/>
      </c>
      <c t="str" s="102" r="BR11">
        <f>IF(BD11=BF11,"",IF(BD11&lt;BF11,1,0))</f>
        <v>0</v>
      </c>
      <c t="str" s="102" r="BS11">
        <f>IF(BH11=BJ11,"",IF(BH11&lt;BJ11,1,0))</f>
        <v>0</v>
      </c>
      <c t="str" s="102" r="BT11">
        <f>IF(BL11=BN11,"",IF(BL11&lt;BN11,1,0))</f>
        <v/>
      </c>
      <c t="str" s="103" r="BU11">
        <f>COUNTIF(BO11:BQ11,1)</f>
        <v>2</v>
      </c>
      <c t="s" s="103" r="BV11">
        <v>323</v>
      </c>
      <c t="str" s="103" r="BW11">
        <f>COUNTIF(BR11:BT11,1)</f>
        <v>0</v>
      </c>
      <c t="str" s="103" r="BX11">
        <f>IF(BU11=2,2,IF(BW11=2,0,BU11))</f>
        <v>2</v>
      </c>
      <c t="s" s="103" r="BY11">
        <v>324</v>
      </c>
      <c t="str" s="103" r="BZ11">
        <f>IF(BW11=2,2,IF(BU11=2,0,BW11))</f>
        <v>0</v>
      </c>
      <c s="74" r="CA11"/>
      <c s="74" r="CB11"/>
      <c s="74" r="CC11"/>
      <c s="74" r="CD11"/>
      <c s="74" r="CE11"/>
      <c s="74" r="CF11"/>
      <c s="74" r="CG11"/>
      <c s="74" r="CH11"/>
      <c s="74" r="CI11"/>
      <c s="74" r="CJ11"/>
    </row>
    <row customHeight="1" r="12" ht="15.75">
      <c t="str" s="7" r="A12">
        <f>G12</f>
        <v>6</v>
      </c>
      <c t="str" s="93" r="B12">
        <f>'Spielplan Sa'!F$2</f>
        <v>9/27/2014</v>
      </c>
      <c t="str" s="7" r="C12">
        <f>'Spielplan Sa'!A$4</f>
        <v>männlich U16</v>
      </c>
      <c t="s" s="7" r="D12">
        <v>325</v>
      </c>
      <c s="7" r="E12">
        <v>6.0</v>
      </c>
      <c s="82" r="F12">
        <v>4.0</v>
      </c>
      <c s="94" r="G12">
        <v>6.0</v>
      </c>
      <c t="str" s="95" r="H12">
        <f>'Spielplan Sa'!D24</f>
        <v>MTSV Selsingen</v>
      </c>
      <c t="s" s="96" r="I12">
        <v>326</v>
      </c>
      <c t="str" s="95" r="J12">
        <f>'Spielplan Sa'!D25</f>
        <v>TSV Grafenau</v>
      </c>
      <c t="str" s="95" r="K12">
        <f>'Spielplan Sa'!E25</f>
        <v/>
      </c>
      <c t="str" s="95" r="L12">
        <f>'Spielplan Sa'!F25</f>
        <v>TV Wünschmichelbach</v>
      </c>
      <c s="95" r="M12"/>
      <c s="95" r="N12"/>
      <c s="95" r="O12"/>
      <c s="95" r="P12"/>
      <c s="97" r="Q12">
        <v>7.0</v>
      </c>
      <c t="s" s="100" r="R12">
        <v>327</v>
      </c>
      <c s="97" r="S12">
        <v>11.0</v>
      </c>
      <c s="99" r="T12"/>
      <c s="97" r="U12">
        <v>1.0</v>
      </c>
      <c t="s" s="100" r="V12">
        <v>328</v>
      </c>
      <c s="97" r="W12">
        <v>11.0</v>
      </c>
      <c s="101" r="X12"/>
      <c s="102" r="Y12"/>
      <c t="s" s="100" r="Z12">
        <v>329</v>
      </c>
      <c s="102" r="AA12"/>
      <c t="str" s="102" r="AB12">
        <f>IF(Q12=S12,"",IF(Q12&gt;S12,1,0))</f>
        <v>0</v>
      </c>
      <c t="str" s="102" r="AC12">
        <f>IF(U12=W12,"",IF(U12&gt;W12,1,0))</f>
        <v>0</v>
      </c>
      <c t="str" s="102" r="AD12">
        <f>IF(Y12=AA12,"",IF(Y12&gt;AA12,1,0))</f>
        <v/>
      </c>
      <c t="str" s="102" r="AE12">
        <f>IF(Q12=S12,"",IF(Q12&lt;S12,1,0))</f>
        <v>1</v>
      </c>
      <c t="str" s="102" r="AF12">
        <f>IF(U12=W12,"",IF(U12&lt;W12,1,0))</f>
        <v>1</v>
      </c>
      <c t="str" s="102" r="AG12">
        <f>IF(Y12=AA12,"",IF(Y12&lt;AA12,1,0))</f>
        <v/>
      </c>
      <c t="str" s="103" r="AH12">
        <f>COUNTIF(AB12:AD12,1)</f>
        <v>0</v>
      </c>
      <c t="s" s="103" r="AI12">
        <v>330</v>
      </c>
      <c t="str" s="103" r="AJ12">
        <f>COUNTIF(AE12:AG12,1)</f>
        <v>2</v>
      </c>
      <c t="str" s="103" r="AK12">
        <f>IF(AH12=2,2,IF(AJ12=2,0,AH12))</f>
        <v>0</v>
      </c>
      <c t="s" s="103" r="AL12">
        <v>331</v>
      </c>
      <c t="str" s="103" r="AM12">
        <f>IF(AJ12=2,2,IF(AH12=2,0,AJ12))</f>
        <v>2</v>
      </c>
      <c s="105" r="AN12"/>
      <c t="str" s="7" r="AO12">
        <f>AU12</f>
        <v>36</v>
      </c>
      <c t="str" s="93" r="AP12">
        <f>'Spielplan Sa'!F$2</f>
        <v>9/27/2014</v>
      </c>
      <c t="str" s="7" r="AQ12">
        <f>'Spielplan Sa'!A$4</f>
        <v>männlich U16</v>
      </c>
      <c t="s" s="7" r="AR12">
        <v>332</v>
      </c>
      <c s="7" r="AS12">
        <v>3.0</v>
      </c>
      <c s="82" r="AT12">
        <v>3.0</v>
      </c>
      <c s="94" r="AU12">
        <v>36.0</v>
      </c>
      <c t="str" s="95" r="AV12">
        <f>'Spielplan Sa'!X18</f>
        <v>TV Vaihingen/Enz</v>
      </c>
      <c t="s" s="96" r="AW12">
        <v>333</v>
      </c>
      <c t="str" s="95" r="AX12">
        <f>'Spielplan Sa'!X19</f>
        <v>Leichlinger TV</v>
      </c>
      <c t="str" s="95" r="AY12">
        <f>'Spielplan Sa'!Y19</f>
        <v/>
      </c>
      <c t="str" s="95" r="AZ12">
        <f>'Spielplan Sa'!Z19</f>
        <v>TV Voerde</v>
      </c>
      <c t="s" s="106" r="BA12">
        <v>334</v>
      </c>
      <c t="s" s="106" r="BB12">
        <v>335</v>
      </c>
      <c t="s" s="106" r="BC12">
        <v>336</v>
      </c>
      <c s="97" r="BD12">
        <v>11.0</v>
      </c>
      <c t="s" s="100" r="BE12">
        <v>337</v>
      </c>
      <c s="97" r="BF12">
        <v>5.0</v>
      </c>
      <c s="101" r="BG12"/>
      <c s="97" r="BH12">
        <v>11.0</v>
      </c>
      <c t="s" s="98" r="BI12">
        <v>338</v>
      </c>
      <c s="97" r="BJ12">
        <v>6.0</v>
      </c>
      <c s="101" r="BK12"/>
      <c s="102" r="BL12"/>
      <c t="s" s="100" r="BM12">
        <v>339</v>
      </c>
      <c s="102" r="BN12"/>
      <c t="str" s="102" r="BO12">
        <f>IF(BD12=BF12,"",IF(BD12&gt;BF12,1,0))</f>
        <v>1</v>
      </c>
      <c t="str" s="102" r="BP12">
        <f>IF(BH12=BJ12,"",IF(BH12&gt;BJ12,1,0))</f>
        <v>1</v>
      </c>
      <c t="str" s="102" r="BQ12">
        <f>IF(BL12=BN12,"",IF(BL12&gt;BN12,1,0))</f>
        <v/>
      </c>
      <c t="str" s="102" r="BR12">
        <f>IF(BD12=BF12,"",IF(BD12&lt;BF12,1,0))</f>
        <v>0</v>
      </c>
      <c t="str" s="102" r="BS12">
        <f>IF(BH12=BJ12,"",IF(BH12&lt;BJ12,1,0))</f>
        <v>0</v>
      </c>
      <c t="str" s="102" r="BT12">
        <f>IF(BL12=BN12,"",IF(BL12&lt;BN12,1,0))</f>
        <v/>
      </c>
      <c t="str" s="103" r="BU12">
        <f>COUNTIF(BO12:BQ12,1)</f>
        <v>2</v>
      </c>
      <c t="s" s="103" r="BV12">
        <v>340</v>
      </c>
      <c t="str" s="103" r="BW12">
        <f>COUNTIF(BR12:BT12,1)</f>
        <v>0</v>
      </c>
      <c t="str" s="103" r="BX12">
        <f>IF(BU12=2,2,IF(BW12=2,0,BU12))</f>
        <v>2</v>
      </c>
      <c t="s" s="103" r="BY12">
        <v>341</v>
      </c>
      <c t="str" s="103" r="BZ12">
        <f>IF(BW12=2,2,IF(BU12=2,0,BW12))</f>
        <v>0</v>
      </c>
      <c s="74" r="CA12"/>
      <c s="74" r="CB12"/>
      <c s="74" r="CC12"/>
      <c s="74" r="CD12"/>
      <c s="74" r="CE12"/>
      <c s="74" r="CF12"/>
      <c s="74" r="CG12"/>
      <c s="74" r="CH12"/>
      <c s="74" r="CI12"/>
      <c s="74" r="CJ12"/>
    </row>
    <row customHeight="1" r="13" ht="15.75">
      <c t="str" s="7" r="A13">
        <f>G13</f>
        <v>7</v>
      </c>
      <c t="str" s="93" r="B13">
        <f>'Spielplan Sa'!F$2</f>
        <v>9/27/2014</v>
      </c>
      <c t="str" s="7" r="C13">
        <f>'Spielplan Sa'!A$4</f>
        <v>männlich U16</v>
      </c>
      <c t="s" s="7" r="D13">
        <v>342</v>
      </c>
      <c s="7" r="E13">
        <v>7.0</v>
      </c>
      <c s="82" r="F13">
        <v>4.0</v>
      </c>
      <c s="94" r="G13">
        <v>7.0</v>
      </c>
      <c t="str" s="95" r="H13">
        <f>'Spielplan Sa'!D26</f>
        <v>VfL Kellinghusen</v>
      </c>
      <c t="s" s="96" r="I13">
        <v>343</v>
      </c>
      <c t="str" s="95" r="J13">
        <f>'Spielplan Sa'!D27</f>
        <v>TSV Hagen</v>
      </c>
      <c t="str" s="95" r="K13">
        <f>'Spielplan Sa'!E27</f>
        <v/>
      </c>
      <c t="str" s="95" r="L13">
        <f>'Spielplan Sa'!F27</f>
        <v>MTSV Selsingen</v>
      </c>
      <c s="95" r="M13"/>
      <c s="95" r="N13"/>
      <c s="95" r="O13"/>
      <c s="95" r="P13"/>
      <c s="97" r="Q13">
        <v>11.0</v>
      </c>
      <c t="s" s="100" r="R13">
        <v>344</v>
      </c>
      <c s="97" r="S13">
        <v>7.0</v>
      </c>
      <c s="99" r="T13"/>
      <c s="97" r="U13">
        <v>10.0</v>
      </c>
      <c t="s" s="100" r="V13">
        <v>345</v>
      </c>
      <c s="97" r="W13">
        <v>12.0</v>
      </c>
      <c s="101" r="X13"/>
      <c s="97" r="Y13">
        <v>11.0</v>
      </c>
      <c t="s" s="100" r="Z13">
        <v>346</v>
      </c>
      <c s="97" r="AA13">
        <v>6.0</v>
      </c>
      <c t="str" s="102" r="AB13">
        <f>IF(Q13=S13,"",IF(Q13&gt;S13,1,0))</f>
        <v>1</v>
      </c>
      <c t="str" s="102" r="AC13">
        <f>IF(U13=W13,"",IF(U13&gt;W13,1,0))</f>
        <v>0</v>
      </c>
      <c t="str" s="102" r="AD13">
        <f>IF(Y13=AA13,"",IF(Y13&gt;AA13,1,0))</f>
        <v>1</v>
      </c>
      <c t="str" s="102" r="AE13">
        <f>IF(Q13=S13,"",IF(Q13&lt;S13,1,0))</f>
        <v>0</v>
      </c>
      <c t="str" s="102" r="AF13">
        <f>IF(U13=W13,"",IF(U13&lt;W13,1,0))</f>
        <v>1</v>
      </c>
      <c t="str" s="102" r="AG13">
        <f>IF(Y13=AA13,"",IF(Y13&lt;AA13,1,0))</f>
        <v>0</v>
      </c>
      <c t="str" s="103" r="AH13">
        <f>COUNTIF(AB13:AD13,1)</f>
        <v>2</v>
      </c>
      <c t="s" s="103" r="AI13">
        <v>347</v>
      </c>
      <c t="str" s="103" r="AJ13">
        <f>COUNTIF(AE13:AG13,1)</f>
        <v>1</v>
      </c>
      <c t="str" s="103" r="AK13">
        <f>IF(AH13=2,2,IF(AJ13=2,0,AH13))</f>
        <v>2</v>
      </c>
      <c t="s" s="103" r="AL13">
        <v>348</v>
      </c>
      <c t="str" s="103" r="AM13">
        <f>IF(AJ13=2,2,IF(AH13=2,0,AJ13))</f>
        <v>0</v>
      </c>
      <c s="105" r="AN13"/>
      <c t="str" s="7" r="AO13">
        <f>AU13</f>
        <v>37</v>
      </c>
      <c t="str" s="93" r="AP13">
        <f>'Spielplan Sa'!F$2</f>
        <v>9/27/2014</v>
      </c>
      <c t="str" s="7" r="AQ13">
        <f>'Spielplan Sa'!A$4</f>
        <v>männlich U16</v>
      </c>
      <c t="s" s="7" r="AR13">
        <v>349</v>
      </c>
      <c s="7" r="AS13">
        <v>5.0</v>
      </c>
      <c s="82" r="AT13">
        <v>1.0</v>
      </c>
      <c s="94" r="AU13">
        <v>37.0</v>
      </c>
      <c t="str" s="95" r="AV13">
        <f>'Spielplan Sa'!N22</f>
        <v>TSV Lola</v>
      </c>
      <c t="s" s="96" r="AW13">
        <v>350</v>
      </c>
      <c t="str" s="95" r="AX13">
        <f>'Spielplan Sa'!N23</f>
        <v>TV Langen</v>
      </c>
      <c t="str" s="95" r="AY13">
        <f>'Spielplan Sa'!O23</f>
        <v/>
      </c>
      <c t="str" s="95" r="AZ13">
        <f>'Spielplan Sa'!P23</f>
        <v>TV Vaihingen/Enz</v>
      </c>
      <c t="s" s="106" r="BA13">
        <v>351</v>
      </c>
      <c t="s" s="106" r="BB13">
        <v>352</v>
      </c>
      <c t="s" s="106" r="BC13">
        <v>353</v>
      </c>
      <c s="97" r="BD13">
        <v>15.0</v>
      </c>
      <c t="s" s="100" r="BE13">
        <v>354</v>
      </c>
      <c s="97" r="BF13">
        <v>13.0</v>
      </c>
      <c s="101" r="BG13"/>
      <c s="97" r="BH13">
        <v>11.0</v>
      </c>
      <c t="s" s="100" r="BI13">
        <v>355</v>
      </c>
      <c s="97" r="BJ13">
        <v>8.0</v>
      </c>
      <c s="101" r="BK13"/>
      <c s="102" r="BL13"/>
      <c t="s" s="100" r="BM13">
        <v>356</v>
      </c>
      <c s="102" r="BN13"/>
      <c t="str" s="102" r="BO13">
        <f>IF(BD13=BF13,"",IF(BD13&gt;BF13,1,0))</f>
        <v>1</v>
      </c>
      <c t="str" s="102" r="BP13">
        <f>IF(BH13=BJ13,"",IF(BH13&gt;BJ13,1,0))</f>
        <v>1</v>
      </c>
      <c t="str" s="102" r="BQ13">
        <f>IF(BL13=BN13,"",IF(BL13&gt;BN13,1,0))</f>
        <v/>
      </c>
      <c t="str" s="102" r="BR13">
        <f>IF(BD13=BF13,"",IF(BD13&lt;BF13,1,0))</f>
        <v>0</v>
      </c>
      <c t="str" s="102" r="BS13">
        <f>IF(BH13=BJ13,"",IF(BH13&lt;BJ13,1,0))</f>
        <v>0</v>
      </c>
      <c t="str" s="102" r="BT13">
        <f>IF(BL13=BN13,"",IF(BL13&lt;BN13,1,0))</f>
        <v/>
      </c>
      <c t="str" s="103" r="BU13">
        <f>COUNTIF(BO13:BQ13,1)</f>
        <v>2</v>
      </c>
      <c t="s" s="103" r="BV13">
        <v>357</v>
      </c>
      <c t="str" s="103" r="BW13">
        <f>COUNTIF(BR13:BT13,1)</f>
        <v>0</v>
      </c>
      <c t="str" s="103" r="BX13">
        <f>IF(BU13=2,2,IF(BW13=2,0,BU13))</f>
        <v>2</v>
      </c>
      <c t="s" s="103" r="BY13">
        <v>358</v>
      </c>
      <c t="str" s="103" r="BZ13">
        <f>IF(BW13=2,2,IF(BU13=2,0,BW13))</f>
        <v>0</v>
      </c>
      <c s="74" r="CA13"/>
      <c s="74" r="CB13"/>
      <c s="74" r="CC13"/>
      <c s="74" r="CD13"/>
      <c s="74" r="CE13"/>
      <c s="74" r="CF13"/>
      <c s="74" r="CG13"/>
      <c s="74" r="CH13"/>
      <c s="74" r="CI13"/>
      <c s="74" r="CJ13"/>
    </row>
    <row customHeight="1" r="14" ht="15.75">
      <c t="str" s="7" r="A14">
        <f>G14</f>
        <v>8</v>
      </c>
      <c t="str" s="93" r="B14">
        <f>'Spielplan Sa'!F$2</f>
        <v>9/27/2014</v>
      </c>
      <c t="str" s="7" r="C14">
        <f>'Spielplan Sa'!A$4</f>
        <v>männlich U16</v>
      </c>
      <c t="s" s="7" r="D14">
        <v>359</v>
      </c>
      <c s="7" r="E14">
        <v>8.0</v>
      </c>
      <c s="82" r="F14">
        <v>4.0</v>
      </c>
      <c s="94" r="G14">
        <v>8.0</v>
      </c>
      <c t="str" s="95" r="H14">
        <f>'Spielplan Sa'!D28</f>
        <v>TV Elsava Elsenfeld</v>
      </c>
      <c t="s" s="96" r="I14">
        <v>360</v>
      </c>
      <c t="str" s="95" r="J14">
        <f>'Spielplan Sa'!D29</f>
        <v>TSV Grafenau</v>
      </c>
      <c t="str" s="95" r="K14">
        <f>'Spielplan Sa'!E29</f>
        <v/>
      </c>
      <c t="str" s="95" r="L14">
        <f>'Spielplan Sa'!F29</f>
        <v>TSV Hagen</v>
      </c>
      <c s="95" r="M14"/>
      <c s="95" r="N14"/>
      <c s="95" r="O14"/>
      <c s="95" r="P14"/>
      <c s="97" r="Q14">
        <v>11.0</v>
      </c>
      <c t="s" s="100" r="R14">
        <v>361</v>
      </c>
      <c s="97" r="S14">
        <v>6.0</v>
      </c>
      <c s="99" r="T14"/>
      <c s="97" r="U14">
        <v>2.0</v>
      </c>
      <c t="s" s="100" r="V14">
        <v>362</v>
      </c>
      <c s="97" r="W14">
        <v>11.0</v>
      </c>
      <c s="101" r="X14"/>
      <c s="97" r="Y14">
        <v>15.0</v>
      </c>
      <c t="s" s="100" r="Z14">
        <v>363</v>
      </c>
      <c s="97" r="AA14">
        <v>13.0</v>
      </c>
      <c t="str" s="102" r="AB14">
        <f>IF(Q14=S14,"",IF(Q14&gt;S14,1,0))</f>
        <v>1</v>
      </c>
      <c t="str" s="102" r="AC14">
        <f>IF(U14=W14,"",IF(U14&gt;W14,1,0))</f>
        <v>0</v>
      </c>
      <c t="str" s="102" r="AD14">
        <f>IF(Y14=AA14,"",IF(Y14&gt;AA14,1,0))</f>
        <v>1</v>
      </c>
      <c t="str" s="102" r="AE14">
        <f>IF(Q14=S14,"",IF(Q14&lt;S14,1,0))</f>
        <v>0</v>
      </c>
      <c t="str" s="102" r="AF14">
        <f>IF(U14=W14,"",IF(U14&lt;W14,1,0))</f>
        <v>1</v>
      </c>
      <c t="str" s="102" r="AG14">
        <f>IF(Y14=AA14,"",IF(Y14&lt;AA14,1,0))</f>
        <v>0</v>
      </c>
      <c t="str" s="103" r="AH14">
        <f>COUNTIF(AB14:AD14,1)</f>
        <v>2</v>
      </c>
      <c t="s" s="103" r="AI14">
        <v>364</v>
      </c>
      <c t="str" s="103" r="AJ14">
        <f>COUNTIF(AE14:AG14,1)</f>
        <v>1</v>
      </c>
      <c t="str" s="103" r="AK14">
        <f>IF(AH14=2,2,IF(AJ14=2,0,AH14))</f>
        <v>2</v>
      </c>
      <c t="s" s="103" r="AL14">
        <v>365</v>
      </c>
      <c t="str" s="103" r="AM14">
        <f>IF(AJ14=2,2,IF(AH14=2,0,AJ14))</f>
        <v>0</v>
      </c>
      <c s="105" r="AN14"/>
      <c t="str" s="7" r="AO14">
        <f>AU14</f>
        <v>38</v>
      </c>
      <c t="str" s="93" r="AP14">
        <f>'Spielplan Sa'!F$2</f>
        <v>9/27/2014</v>
      </c>
      <c t="str" s="7" r="AQ14">
        <f>'Spielplan Sa'!A$4</f>
        <v>männlich U16</v>
      </c>
      <c t="s" s="7" r="AR14">
        <v>366</v>
      </c>
      <c s="7" r="AS14">
        <v>5.0</v>
      </c>
      <c s="82" r="AT14">
        <v>2.0</v>
      </c>
      <c s="94" r="AU14">
        <v>38.0</v>
      </c>
      <c t="str" s="95" r="AV14">
        <f>'Spielplan Sa'!S22</f>
        <v>TB Oppau</v>
      </c>
      <c t="s" s="96" r="AW14">
        <v>367</v>
      </c>
      <c t="str" s="95" r="AX14">
        <f>'Spielplan Sa'!S23</f>
        <v>TS Thiersheim</v>
      </c>
      <c t="str" s="95" r="AY14">
        <f>'Spielplan Sa'!T23</f>
        <v/>
      </c>
      <c t="str" s="95" r="AZ14">
        <f>'Spielplan Sa'!U23</f>
        <v>TV Vaihingen/Enz</v>
      </c>
      <c t="s" s="106" r="BA14">
        <v>368</v>
      </c>
      <c t="s" s="106" r="BB14">
        <v>369</v>
      </c>
      <c t="s" s="106" r="BC14">
        <v>370</v>
      </c>
      <c s="97" r="BD14">
        <v>10.0</v>
      </c>
      <c t="s" s="100" r="BE14">
        <v>371</v>
      </c>
      <c s="97" r="BF14">
        <v>12.0</v>
      </c>
      <c s="101" r="BG14"/>
      <c s="97" r="BH14">
        <v>13.0</v>
      </c>
      <c t="s" s="100" r="BI14">
        <v>372</v>
      </c>
      <c s="97" r="BJ14">
        <v>11.0</v>
      </c>
      <c s="101" r="BK14"/>
      <c s="97" r="BL14">
        <v>6.0</v>
      </c>
      <c t="s" s="100" r="BM14">
        <v>373</v>
      </c>
      <c s="97" r="BN14">
        <v>11.0</v>
      </c>
      <c t="str" s="102" r="BO14">
        <f>IF(BD14=BF14,"",IF(BD14&gt;BF14,1,0))</f>
        <v>0</v>
      </c>
      <c t="str" s="102" r="BP14">
        <f>IF(BH14=BJ14,"",IF(BH14&gt;BJ14,1,0))</f>
        <v>1</v>
      </c>
      <c t="str" s="102" r="BQ14">
        <f>IF(BL14=BN14,"",IF(BL14&gt;BN14,1,0))</f>
        <v>0</v>
      </c>
      <c t="str" s="102" r="BR14">
        <f>IF(BD14=BF14,"",IF(BD14&lt;BF14,1,0))</f>
        <v>1</v>
      </c>
      <c t="str" s="102" r="BS14">
        <f>IF(BH14=BJ14,"",IF(BH14&lt;BJ14,1,0))</f>
        <v>0</v>
      </c>
      <c t="str" s="102" r="BT14">
        <f>IF(BL14=BN14,"",IF(BL14&lt;BN14,1,0))</f>
        <v>1</v>
      </c>
      <c t="str" s="103" r="BU14">
        <f>COUNTIF(BO14:BQ14,1)</f>
        <v>1</v>
      </c>
      <c t="s" s="103" r="BV14">
        <v>374</v>
      </c>
      <c t="str" s="103" r="BW14">
        <f>COUNTIF(BR14:BT14,1)</f>
        <v>2</v>
      </c>
      <c t="str" s="103" r="BX14">
        <f>IF(BU14=2,2,IF(BW14=2,0,BU14))</f>
        <v>0</v>
      </c>
      <c t="s" s="103" r="BY14">
        <v>375</v>
      </c>
      <c t="str" s="103" r="BZ14">
        <f>IF(BW14=2,2,IF(BU14=2,0,BW14))</f>
        <v>2</v>
      </c>
      <c s="74" r="CA14"/>
      <c s="74" r="CB14"/>
      <c s="74" r="CC14"/>
      <c s="74" r="CD14"/>
      <c s="74" r="CE14"/>
      <c s="74" r="CF14"/>
      <c s="74" r="CG14"/>
      <c s="74" r="CH14"/>
      <c s="74" r="CI14"/>
      <c s="74" r="CJ14"/>
    </row>
    <row customHeight="1" r="15" ht="15.75">
      <c t="str" s="7" r="A15">
        <f>G15</f>
        <v>9</v>
      </c>
      <c t="str" s="93" r="B15">
        <f>'Spielplan Sa'!F$2</f>
        <v>9/27/2014</v>
      </c>
      <c t="str" s="7" r="C15">
        <f>'Spielplan Sa'!A$4</f>
        <v>männlich U16</v>
      </c>
      <c t="s" s="7" r="D15">
        <v>376</v>
      </c>
      <c s="7" r="E15">
        <v>9.0</v>
      </c>
      <c s="82" r="F15">
        <v>4.0</v>
      </c>
      <c s="94" r="G15">
        <v>9.0</v>
      </c>
      <c t="str" s="95" r="H15">
        <f>'Spielplan Sa'!D30</f>
        <v>MTSV Selsingen</v>
      </c>
      <c t="s" s="96" r="I15">
        <v>377</v>
      </c>
      <c t="str" s="95" r="J15">
        <f>'Spielplan Sa'!D31</f>
        <v>TV Wünschmichelbach</v>
      </c>
      <c t="str" s="95" r="K15">
        <f>'Spielplan Sa'!E31</f>
        <v/>
      </c>
      <c t="str" s="95" r="L15">
        <f>'Spielplan Sa'!F31</f>
        <v>TSV Grafenau</v>
      </c>
      <c s="95" r="M15"/>
      <c s="95" r="N15"/>
      <c s="95" r="O15"/>
      <c s="95" r="P15"/>
      <c s="97" r="Q15">
        <v>3.0</v>
      </c>
      <c t="s" s="100" r="R15">
        <v>378</v>
      </c>
      <c s="97" r="S15">
        <v>11.0</v>
      </c>
      <c s="99" r="T15"/>
      <c s="97" r="U15">
        <v>7.0</v>
      </c>
      <c t="s" s="100" r="V15">
        <v>379</v>
      </c>
      <c s="97" r="W15">
        <v>11.0</v>
      </c>
      <c s="101" r="X15"/>
      <c s="102" r="Y15"/>
      <c t="s" s="100" r="Z15">
        <v>380</v>
      </c>
      <c s="102" r="AA15"/>
      <c t="str" s="102" r="AB15">
        <f>IF(Q15=S15,"",IF(Q15&gt;S15,1,0))</f>
        <v>0</v>
      </c>
      <c t="str" s="102" r="AC15">
        <f>IF(U15=W15,"",IF(U15&gt;W15,1,0))</f>
        <v>0</v>
      </c>
      <c t="str" s="102" r="AD15">
        <f>IF(Y15=AA15,"",IF(Y15&gt;AA15,1,0))</f>
        <v/>
      </c>
      <c t="str" s="102" r="AE15">
        <f>IF(Q15=S15,"",IF(Q15&lt;S15,1,0))</f>
        <v>1</v>
      </c>
      <c t="str" s="102" r="AF15">
        <f>IF(U15=W15,"",IF(U15&lt;W15,1,0))</f>
        <v>1</v>
      </c>
      <c t="str" s="102" r="AG15">
        <f>IF(Y15=AA15,"",IF(Y15&lt;AA15,1,0))</f>
        <v/>
      </c>
      <c t="str" s="103" r="AH15">
        <f>COUNTIF(AB15:AD15,1)</f>
        <v>0</v>
      </c>
      <c t="s" s="103" r="AI15">
        <v>381</v>
      </c>
      <c t="str" s="103" r="AJ15">
        <f>COUNTIF(AE15:AG15,1)</f>
        <v>2</v>
      </c>
      <c t="str" s="103" r="AK15">
        <f>IF(AH15=2,2,IF(AJ15=2,0,AH15))</f>
        <v>0</v>
      </c>
      <c t="s" s="103" r="AL15">
        <v>382</v>
      </c>
      <c t="str" s="103" r="AM15">
        <f>IF(AJ15=2,2,IF(AH15=2,0,AJ15))</f>
        <v>2</v>
      </c>
      <c s="105" r="AN15"/>
      <c t="str" s="7" r="AO15">
        <f>AU15</f>
        <v>39</v>
      </c>
      <c t="str" s="93" r="AP15">
        <f>'Spielplan Sa'!F$2</f>
        <v>9/27/2014</v>
      </c>
      <c t="str" s="7" r="AQ15">
        <f>'Spielplan Sa'!A$4</f>
        <v>männlich U16</v>
      </c>
      <c t="s" s="7" r="AR15">
        <v>383</v>
      </c>
      <c s="7" r="AS15">
        <v>5.0</v>
      </c>
      <c s="82" r="AT15">
        <v>3.0</v>
      </c>
      <c s="94" r="AU15">
        <v>39.0</v>
      </c>
      <c t="str" s="95" r="AV15">
        <f>'Spielplan Sa'!X22</f>
        <v>TSV Calw</v>
      </c>
      <c t="s" s="96" r="AW15">
        <v>384</v>
      </c>
      <c t="str" s="95" r="AX15">
        <f>'Spielplan Sa'!X23</f>
        <v>Leichlinger TV</v>
      </c>
      <c t="str" s="95" r="AY15">
        <f>'Spielplan Sa'!Y23</f>
        <v/>
      </c>
      <c t="str" s="95" r="AZ15">
        <f>'Spielplan Sa'!Z23</f>
        <v>SV Düdenbüttel</v>
      </c>
      <c t="s" s="106" r="BA15">
        <v>385</v>
      </c>
      <c t="s" s="106" r="BB15">
        <v>386</v>
      </c>
      <c t="s" s="106" r="BC15">
        <v>387</v>
      </c>
      <c s="97" r="BD15">
        <v>11.0</v>
      </c>
      <c t="s" s="100" r="BE15">
        <v>388</v>
      </c>
      <c s="97" r="BF15">
        <v>5.0</v>
      </c>
      <c s="101" r="BG15"/>
      <c s="97" r="BH15">
        <v>11.0</v>
      </c>
      <c t="s" s="100" r="BI15">
        <v>389</v>
      </c>
      <c s="97" r="BJ15">
        <v>5.0</v>
      </c>
      <c s="101" r="BK15"/>
      <c s="102" r="BL15"/>
      <c t="s" s="100" r="BM15">
        <v>390</v>
      </c>
      <c s="102" r="BN15"/>
      <c t="str" s="102" r="BO15">
        <f>IF(BD15=BF15,"",IF(BD15&gt;BF15,1,0))</f>
        <v>1</v>
      </c>
      <c t="str" s="102" r="BP15">
        <f>IF(BH15=BJ15,"",IF(BH15&gt;BJ15,1,0))</f>
        <v>1</v>
      </c>
      <c t="str" s="102" r="BQ15">
        <f>IF(BL15=BN15,"",IF(BL15&gt;BN15,1,0))</f>
        <v/>
      </c>
      <c t="str" s="102" r="BR15">
        <f>IF(BD15=BF15,"",IF(BD15&lt;BF15,1,0))</f>
        <v>0</v>
      </c>
      <c t="str" s="102" r="BS15">
        <f>IF(BH15=BJ15,"",IF(BH15&lt;BJ15,1,0))</f>
        <v>0</v>
      </c>
      <c t="str" s="102" r="BT15">
        <f>IF(BL15=BN15,"",IF(BL15&lt;BN15,1,0))</f>
        <v/>
      </c>
      <c t="str" s="103" r="BU15">
        <f>COUNTIF(BO15:BQ15,1)</f>
        <v>2</v>
      </c>
      <c t="s" s="103" r="BV15">
        <v>391</v>
      </c>
      <c t="str" s="103" r="BW15">
        <f>COUNTIF(BR15:BT15,1)</f>
        <v>0</v>
      </c>
      <c t="str" s="103" r="BX15">
        <f>IF(BU15=2,2,IF(BW15=2,0,BU15))</f>
        <v>2</v>
      </c>
      <c t="s" s="103" r="BY15">
        <v>392</v>
      </c>
      <c t="str" s="103" r="BZ15">
        <f>IF(BW15=2,2,IF(BU15=2,0,BW15))</f>
        <v>0</v>
      </c>
      <c s="74" r="CA15"/>
      <c s="74" r="CB15"/>
      <c s="74" r="CC15"/>
      <c s="74" r="CD15"/>
      <c s="74" r="CE15"/>
      <c s="74" r="CF15"/>
      <c s="74" r="CG15"/>
      <c s="74" r="CH15"/>
      <c s="74" r="CI15"/>
      <c s="74" r="CJ15"/>
    </row>
    <row customHeight="1" r="16" ht="15.75">
      <c t="str" s="7" r="A16">
        <f>G16</f>
        <v>10</v>
      </c>
      <c t="str" s="93" r="B16">
        <f>'Spielplan Sa'!F$2</f>
        <v>9/27/2014</v>
      </c>
      <c t="str" s="7" r="C16">
        <f>'Spielplan Sa'!A$4</f>
        <v>männlich U16</v>
      </c>
      <c t="s" s="7" r="D16">
        <v>393</v>
      </c>
      <c s="7" r="E16">
        <v>10.0</v>
      </c>
      <c s="82" r="F16">
        <v>4.0</v>
      </c>
      <c s="94" r="G16">
        <v>10.0</v>
      </c>
      <c t="str" s="95" r="H16">
        <f>'Spielplan Sa'!D32</f>
        <v>VfL Kellinghusen</v>
      </c>
      <c t="s" s="96" r="I16">
        <v>394</v>
      </c>
      <c t="str" s="95" r="J16">
        <f>'Spielplan Sa'!D33</f>
        <v>TV Elsava Elsenfeld</v>
      </c>
      <c t="str" s="95" r="K16">
        <f>'Spielplan Sa'!E33</f>
        <v/>
      </c>
      <c t="str" s="95" r="L16">
        <f>'Spielplan Sa'!F33</f>
        <v>MTSV Selsingen</v>
      </c>
      <c s="95" r="M16"/>
      <c s="95" r="N16"/>
      <c s="95" r="O16"/>
      <c s="95" r="P16"/>
      <c s="97" r="Q16">
        <v>11.0</v>
      </c>
      <c t="s" s="100" r="R16">
        <v>395</v>
      </c>
      <c s="97" r="S16">
        <v>7.0</v>
      </c>
      <c s="99" r="T16"/>
      <c s="97" r="U16">
        <v>12.0</v>
      </c>
      <c t="s" s="100" r="V16">
        <v>396</v>
      </c>
      <c s="97" r="W16">
        <v>10.0</v>
      </c>
      <c s="101" r="X16"/>
      <c s="102" r="Y16"/>
      <c t="s" s="100" r="Z16">
        <v>397</v>
      </c>
      <c s="102" r="AA16"/>
      <c t="str" s="102" r="AB16">
        <f>IF(Q16=S16,"",IF(Q16&gt;S16,1,0))</f>
        <v>1</v>
      </c>
      <c t="str" s="102" r="AC16">
        <f>IF(U16=W16,"",IF(U16&gt;W16,1,0))</f>
        <v>1</v>
      </c>
      <c t="str" s="102" r="AD16">
        <f>IF(Y16=AA16,"",IF(Y16&gt;AA16,1,0))</f>
        <v/>
      </c>
      <c t="str" s="102" r="AE16">
        <f>IF(Q16=S16,"",IF(Q16&lt;S16,1,0))</f>
        <v>0</v>
      </c>
      <c t="str" s="102" r="AF16">
        <f>IF(U16=W16,"",IF(U16&lt;W16,1,0))</f>
        <v>0</v>
      </c>
      <c t="str" s="102" r="AG16">
        <f>IF(Y16=AA16,"",IF(Y16&lt;AA16,1,0))</f>
        <v/>
      </c>
      <c t="str" s="103" r="AH16">
        <f>COUNTIF(AB16:AD16,1)</f>
        <v>2</v>
      </c>
      <c t="s" s="103" r="AI16">
        <v>398</v>
      </c>
      <c t="str" s="103" r="AJ16">
        <f>COUNTIF(AE16:AG16,1)</f>
        <v>0</v>
      </c>
      <c t="str" s="103" r="AK16">
        <f>IF(AH16=2,2,IF(AJ16=2,0,AH16))</f>
        <v>2</v>
      </c>
      <c t="s" s="103" r="AL16">
        <v>399</v>
      </c>
      <c t="str" s="103" r="AM16">
        <f>IF(AJ16=2,2,IF(AH16=2,0,AJ16))</f>
        <v>0</v>
      </c>
      <c s="105" r="AN16"/>
      <c t="str" s="7" r="AO16">
        <f>AU16</f>
        <v>40</v>
      </c>
      <c t="str" s="93" r="AP16">
        <f>'Spielplan Sa'!F$2</f>
        <v>9/27/2014</v>
      </c>
      <c t="str" s="7" r="AQ16">
        <f>'Spielplan Sa'!A$4</f>
        <v>männlich U16</v>
      </c>
      <c t="s" s="7" r="AR16">
        <v>400</v>
      </c>
      <c s="7" r="AS16">
        <v>7.0</v>
      </c>
      <c s="82" r="AT16">
        <v>1.0</v>
      </c>
      <c s="94" r="AU16">
        <v>40.0</v>
      </c>
      <c t="str" s="95" r="AV16">
        <f>'Spielplan Sa'!N26</f>
        <v>TSV Lola</v>
      </c>
      <c t="s" s="96" r="AW16">
        <v>401</v>
      </c>
      <c t="str" s="95" r="AX16">
        <f>'Spielplan Sa'!N27</f>
        <v>TV Vaihingen/Enz</v>
      </c>
      <c t="str" s="95" r="AY16">
        <f>'Spielplan Sa'!O27</f>
        <v/>
      </c>
      <c t="str" s="95" r="AZ16">
        <f>'Spielplan Sa'!P27</f>
        <v>TV Waibsatdt</v>
      </c>
      <c t="s" s="106" r="BA16">
        <v>402</v>
      </c>
      <c t="s" s="106" r="BB16">
        <v>403</v>
      </c>
      <c t="s" s="106" r="BC16">
        <v>404</v>
      </c>
      <c s="97" r="BD16">
        <v>7.0</v>
      </c>
      <c t="s" s="100" r="BE16">
        <v>405</v>
      </c>
      <c s="97" r="BF16">
        <v>11.0</v>
      </c>
      <c s="101" r="BG16"/>
      <c s="97" r="BH16">
        <v>2.0</v>
      </c>
      <c t="s" s="100" r="BI16">
        <v>406</v>
      </c>
      <c s="97" r="BJ16">
        <v>11.0</v>
      </c>
      <c s="101" r="BK16"/>
      <c s="102" r="BL16"/>
      <c t="s" s="100" r="BM16">
        <v>407</v>
      </c>
      <c s="102" r="BN16"/>
      <c t="str" s="102" r="BO16">
        <f>IF(BD16=BF16,"",IF(BD16&gt;BF16,1,0))</f>
        <v>0</v>
      </c>
      <c t="str" s="102" r="BP16">
        <f>IF(BH16=BJ16,"",IF(BH16&gt;BJ16,1,0))</f>
        <v>0</v>
      </c>
      <c t="str" s="102" r="BQ16">
        <f>IF(BL16=BN16,"",IF(BL16&gt;BN16,1,0))</f>
        <v/>
      </c>
      <c t="str" s="102" r="BR16">
        <f>IF(BD16=BF16,"",IF(BD16&lt;BF16,1,0))</f>
        <v>1</v>
      </c>
      <c t="str" s="102" r="BS16">
        <f>IF(BH16=BJ16,"",IF(BH16&lt;BJ16,1,0))</f>
        <v>1</v>
      </c>
      <c t="str" s="102" r="BT16">
        <f>IF(BL16=BN16,"",IF(BL16&lt;BN16,1,0))</f>
        <v/>
      </c>
      <c t="str" s="103" r="BU16">
        <f>COUNTIF(BO16:BQ16,1)</f>
        <v>0</v>
      </c>
      <c t="s" s="103" r="BV16">
        <v>408</v>
      </c>
      <c t="str" s="103" r="BW16">
        <f>COUNTIF(BR16:BT16,1)</f>
        <v>2</v>
      </c>
      <c t="str" s="103" r="BX16">
        <f>IF(BU16=2,2,IF(BW16=2,0,BU16))</f>
        <v>0</v>
      </c>
      <c t="s" s="103" r="BY16">
        <v>409</v>
      </c>
      <c t="str" s="103" r="BZ16">
        <f>IF(BW16=2,2,IF(BU16=2,0,BW16))</f>
        <v>2</v>
      </c>
      <c s="74" r="CA16"/>
      <c s="74" r="CB16"/>
      <c s="74" r="CC16"/>
      <c s="74" r="CD16"/>
      <c s="74" r="CE16"/>
      <c s="74" r="CF16"/>
      <c s="74" r="CG16"/>
      <c s="74" r="CH16"/>
      <c s="74" r="CI16"/>
      <c s="74" r="CJ16"/>
    </row>
    <row customHeight="1" r="17" ht="15.75">
      <c t="str" s="7" r="A17">
        <f>G17</f>
        <v>11</v>
      </c>
      <c t="str" s="93" r="B17">
        <f>'Spielplan Sa'!F$2</f>
        <v>9/27/2014</v>
      </c>
      <c t="str" s="7" r="C17">
        <f>'Spielplan Sa'!A$4</f>
        <v>männlich U16</v>
      </c>
      <c t="s" s="7" r="D17">
        <v>410</v>
      </c>
      <c s="7" r="E17">
        <v>11.0</v>
      </c>
      <c s="82" r="F17">
        <v>4.0</v>
      </c>
      <c s="94" r="G17">
        <v>11.0</v>
      </c>
      <c t="str" s="95" r="H17">
        <f>'Spielplan Sa'!D34</f>
        <v>TSV Grafenau</v>
      </c>
      <c t="s" s="96" r="I17">
        <v>411</v>
      </c>
      <c t="str" s="95" r="J17">
        <f>'Spielplan Sa'!D35</f>
        <v>TSV Hagen</v>
      </c>
      <c t="str" s="95" r="K17">
        <f>'Spielplan Sa'!E35</f>
        <v/>
      </c>
      <c t="str" s="95" r="L17">
        <f>'Spielplan Sa'!F35</f>
        <v>TV Wünschmichelbach</v>
      </c>
      <c s="95" r="M17"/>
      <c s="95" r="N17"/>
      <c s="95" r="O17"/>
      <c s="95" r="P17"/>
      <c s="97" r="Q17">
        <v>11.0</v>
      </c>
      <c t="s" s="100" r="R17">
        <v>412</v>
      </c>
      <c s="97" r="S17">
        <v>8.0</v>
      </c>
      <c s="99" r="T17"/>
      <c s="97" r="U17">
        <v>11.0</v>
      </c>
      <c t="s" s="100" r="V17">
        <v>413</v>
      </c>
      <c s="97" r="W17">
        <v>4.0</v>
      </c>
      <c s="101" r="X17"/>
      <c s="102" r="Y17"/>
      <c t="s" s="100" r="Z17">
        <v>414</v>
      </c>
      <c s="102" r="AA17"/>
      <c t="str" s="102" r="AB17">
        <f>IF(Q17=S17,"",IF(Q17&gt;S17,1,0))</f>
        <v>1</v>
      </c>
      <c t="str" s="102" r="AC17">
        <f>IF(U17=W17,"",IF(U17&gt;W17,1,0))</f>
        <v>1</v>
      </c>
      <c t="str" s="102" r="AD17">
        <f>IF(Y17=AA17,"",IF(Y17&gt;AA17,1,0))</f>
        <v/>
      </c>
      <c t="str" s="102" r="AE17">
        <f>IF(Q17=S17,"",IF(Q17&lt;S17,1,0))</f>
        <v>0</v>
      </c>
      <c t="str" s="102" r="AF17">
        <f>IF(U17=W17,"",IF(U17&lt;W17,1,0))</f>
        <v>0</v>
      </c>
      <c t="str" s="102" r="AG17">
        <f>IF(Y17=AA17,"",IF(Y17&lt;AA17,1,0))</f>
        <v/>
      </c>
      <c t="str" s="103" r="AH17">
        <f>COUNTIF(AB17:AD17,1)</f>
        <v>2</v>
      </c>
      <c t="s" s="103" r="AI17">
        <v>415</v>
      </c>
      <c t="str" s="103" r="AJ17">
        <f>COUNTIF(AE17:AG17,1)</f>
        <v>0</v>
      </c>
      <c t="str" s="103" r="AK17">
        <f>IF(AH17=2,2,IF(AJ17=2,0,AH17))</f>
        <v>2</v>
      </c>
      <c t="s" s="103" r="AL17">
        <v>416</v>
      </c>
      <c t="str" s="103" r="AM17">
        <f>IF(AJ17=2,2,IF(AH17=2,0,AJ17))</f>
        <v>0</v>
      </c>
      <c s="105" r="AN17"/>
      <c t="str" s="7" r="AO17">
        <f>AU17</f>
        <v>41</v>
      </c>
      <c t="str" s="93" r="AP17">
        <f>'Spielplan Sa'!F$2</f>
        <v>9/27/2014</v>
      </c>
      <c t="str" s="7" r="AQ17">
        <f>'Spielplan Sa'!A$4</f>
        <v>männlich U16</v>
      </c>
      <c t="s" s="7" r="AR17">
        <v>417</v>
      </c>
      <c s="7" r="AS17">
        <v>7.0</v>
      </c>
      <c s="82" r="AT17">
        <v>2.0</v>
      </c>
      <c s="94" r="AU17">
        <v>41.0</v>
      </c>
      <c t="str" s="95" r="AV17">
        <f>'Spielplan Sa'!S26</f>
        <v>TS Thiersheim</v>
      </c>
      <c t="s" s="96" r="AW17">
        <v>418</v>
      </c>
      <c t="str" s="95" r="AX17">
        <f>'Spielplan Sa'!S27</f>
        <v>TSV Calw</v>
      </c>
      <c t="str" s="95" r="AY17">
        <f>'Spielplan Sa'!T27</f>
        <v/>
      </c>
      <c t="str" s="95" r="AZ17">
        <f>'Spielplan Sa'!U27</f>
        <v>TV Langen</v>
      </c>
      <c t="s" s="106" r="BA17">
        <v>419</v>
      </c>
      <c t="s" s="106" r="BB17">
        <v>420</v>
      </c>
      <c t="s" s="106" r="BC17">
        <v>421</v>
      </c>
      <c s="97" r="BD17">
        <v>3.0</v>
      </c>
      <c t="s" s="100" r="BE17">
        <v>422</v>
      </c>
      <c s="97" r="BF17">
        <v>11.0</v>
      </c>
      <c s="101" r="BG17"/>
      <c s="97" r="BH17">
        <v>8.0</v>
      </c>
      <c t="s" s="100" r="BI17">
        <v>423</v>
      </c>
      <c s="97" r="BJ17">
        <v>11.0</v>
      </c>
      <c s="101" r="BK17"/>
      <c s="102" r="BL17"/>
      <c t="s" s="100" r="BM17">
        <v>424</v>
      </c>
      <c s="102" r="BN17"/>
      <c t="str" s="102" r="BO17">
        <f>IF(BD17=BF17,"",IF(BD17&gt;BF17,1,0))</f>
        <v>0</v>
      </c>
      <c t="str" s="102" r="BP17">
        <f>IF(BH17=BJ17,"",IF(BH17&gt;BJ17,1,0))</f>
        <v>0</v>
      </c>
      <c t="str" s="102" r="BQ17">
        <f>IF(BL17=BN17,"",IF(BL17&gt;BN17,1,0))</f>
        <v/>
      </c>
      <c t="str" s="102" r="BR17">
        <f>IF(BD17=BF17,"",IF(BD17&lt;BF17,1,0))</f>
        <v>1</v>
      </c>
      <c t="str" s="102" r="BS17">
        <f>IF(BH17=BJ17,"",IF(BH17&lt;BJ17,1,0))</f>
        <v>1</v>
      </c>
      <c t="str" s="102" r="BT17">
        <f>IF(BL17=BN17,"",IF(BL17&lt;BN17,1,0))</f>
        <v/>
      </c>
      <c t="str" s="103" r="BU17">
        <f>COUNTIF(BO17:BQ17,1)</f>
        <v>0</v>
      </c>
      <c t="s" s="103" r="BV17">
        <v>425</v>
      </c>
      <c t="str" s="103" r="BW17">
        <f>COUNTIF(BR17:BT17,1)</f>
        <v>2</v>
      </c>
      <c t="str" s="103" r="BX17">
        <f>IF(BU17=2,2,IF(BW17=2,0,BU17))</f>
        <v>0</v>
      </c>
      <c t="s" s="103" r="BY17">
        <v>426</v>
      </c>
      <c t="str" s="103" r="BZ17">
        <f>IF(BW17=2,2,IF(BU17=2,0,BW17))</f>
        <v>2</v>
      </c>
      <c s="74" r="CA17"/>
      <c s="74" r="CB17"/>
      <c s="74" r="CC17"/>
      <c s="74" r="CD17"/>
      <c s="74" r="CE17"/>
      <c s="74" r="CF17"/>
      <c s="74" r="CG17"/>
      <c s="74" r="CH17"/>
      <c s="74" r="CI17"/>
      <c s="74" r="CJ17"/>
    </row>
    <row customHeight="1" r="18" ht="15.75">
      <c t="str" s="7" r="A18">
        <f>G18</f>
        <v>12</v>
      </c>
      <c t="str" s="93" r="B18">
        <f>'Spielplan Sa'!F$2</f>
        <v>9/27/2014</v>
      </c>
      <c t="str" s="7" r="C18">
        <f>'Spielplan Sa'!A$4</f>
        <v>männlich U16</v>
      </c>
      <c t="s" s="7" r="D18">
        <v>427</v>
      </c>
      <c s="7" r="E18">
        <v>12.0</v>
      </c>
      <c s="82" r="F18">
        <v>4.0</v>
      </c>
      <c s="94" r="G18">
        <v>12.0</v>
      </c>
      <c t="str" s="95" r="H18">
        <f>'Spielplan Sa'!D36</f>
        <v>VfL Kellinghusen</v>
      </c>
      <c t="s" s="96" r="I18">
        <v>428</v>
      </c>
      <c t="str" s="95" r="J18">
        <f>'Spielplan Sa'!D37</f>
        <v>MTSV Selsingen</v>
      </c>
      <c t="str" s="95" r="K18">
        <f>'Spielplan Sa'!E37</f>
        <v/>
      </c>
      <c t="str" s="95" r="L18">
        <f>'Spielplan Sa'!F37</f>
        <v>TSV Grafenau</v>
      </c>
      <c s="95" r="M18"/>
      <c s="95" r="N18"/>
      <c s="95" r="O18"/>
      <c s="95" r="P18"/>
      <c s="97" r="Q18">
        <v>11.0</v>
      </c>
      <c t="s" s="100" r="R18">
        <v>429</v>
      </c>
      <c s="97" r="S18">
        <v>3.0</v>
      </c>
      <c s="99" r="T18"/>
      <c s="97" r="U18">
        <v>11.0</v>
      </c>
      <c t="s" s="100" r="V18">
        <v>430</v>
      </c>
      <c s="97" r="W18">
        <v>4.0</v>
      </c>
      <c s="101" r="X18"/>
      <c s="102" r="Y18"/>
      <c t="s" s="100" r="Z18">
        <v>431</v>
      </c>
      <c s="102" r="AA18"/>
      <c t="str" s="102" r="AB18">
        <f>IF(Q18=S18,"",IF(Q18&gt;S18,1,0))</f>
        <v>1</v>
      </c>
      <c t="str" s="102" r="AC18">
        <f>IF(U18=W18,"",IF(U18&gt;W18,1,0))</f>
        <v>1</v>
      </c>
      <c t="str" s="102" r="AD18">
        <f>IF(Y18=AA18,"",IF(Y18&gt;AA18,1,0))</f>
        <v/>
      </c>
      <c t="str" s="102" r="AE18">
        <f>IF(Q18=S18,"",IF(Q18&lt;S18,1,0))</f>
        <v>0</v>
      </c>
      <c t="str" s="102" r="AF18">
        <f>IF(U18=W18,"",IF(U18&lt;W18,1,0))</f>
        <v>0</v>
      </c>
      <c t="str" s="102" r="AG18">
        <f>IF(Y18=AA18,"",IF(Y18&lt;AA18,1,0))</f>
        <v/>
      </c>
      <c t="str" s="103" r="AH18">
        <f>COUNTIF(AB18:AD18,1)</f>
        <v>2</v>
      </c>
      <c t="s" s="103" r="AI18">
        <v>432</v>
      </c>
      <c t="str" s="103" r="AJ18">
        <f>COUNTIF(AE18:AG18,1)</f>
        <v>0</v>
      </c>
      <c t="str" s="103" r="AK18">
        <f>IF(AH18=2,2,IF(AJ18=2,0,AH18))</f>
        <v>2</v>
      </c>
      <c t="s" s="103" r="AL18">
        <v>433</v>
      </c>
      <c t="str" s="103" r="AM18">
        <f>IF(AJ18=2,2,IF(AH18=2,0,AJ18))</f>
        <v>0</v>
      </c>
      <c s="105" r="AN18"/>
      <c t="str" s="7" r="AO18">
        <f>AU18</f>
        <v>42</v>
      </c>
      <c t="str" s="93" r="AP18">
        <f>'Spielplan Sa'!F$2</f>
        <v>9/27/2014</v>
      </c>
      <c t="str" s="7" r="AQ18">
        <f>'Spielplan Sa'!A$4</f>
        <v>männlich U16</v>
      </c>
      <c t="s" s="7" r="AR18">
        <v>434</v>
      </c>
      <c s="7" r="AS18">
        <v>7.0</v>
      </c>
      <c s="82" r="AT18">
        <v>3.0</v>
      </c>
      <c s="94" r="AU18">
        <v>42.0</v>
      </c>
      <c t="str" s="95" r="AV18">
        <f>'Spielplan Sa'!X26</f>
        <v>TB Oppau</v>
      </c>
      <c t="s" s="96" r="AW18">
        <v>435</v>
      </c>
      <c t="str" s="95" r="AX18">
        <f>'Spielplan Sa'!X27</f>
        <v>Leichlinger TV</v>
      </c>
      <c t="str" s="95" r="AY18">
        <f>'Spielplan Sa'!Y27</f>
        <v/>
      </c>
      <c t="str" s="95" r="AZ18">
        <f>'Spielplan Sa'!Z27</f>
        <v>TV Langen</v>
      </c>
      <c t="s" s="106" r="BA18">
        <v>436</v>
      </c>
      <c t="s" s="106" r="BB18">
        <v>437</v>
      </c>
      <c t="s" s="106" r="BC18">
        <v>438</v>
      </c>
      <c s="97" r="BD18">
        <v>6.0</v>
      </c>
      <c t="s" s="100" r="BE18">
        <v>439</v>
      </c>
      <c s="97" r="BF18">
        <v>11.0</v>
      </c>
      <c s="101" r="BG18"/>
      <c s="97" r="BH18">
        <v>11.0</v>
      </c>
      <c t="s" s="100" r="BI18">
        <v>440</v>
      </c>
      <c s="97" r="BJ18">
        <v>3.0</v>
      </c>
      <c s="101" r="BK18"/>
      <c s="97" r="BL18">
        <v>3.0</v>
      </c>
      <c t="s" s="100" r="BM18">
        <v>441</v>
      </c>
      <c s="97" r="BN18">
        <v>11.0</v>
      </c>
      <c t="str" s="102" r="BO18">
        <f>IF(BD18=BF18,"",IF(BD18&gt;BF18,1,0))</f>
        <v>0</v>
      </c>
      <c t="str" s="102" r="BP18">
        <f>IF(BH18=BJ18,"",IF(BH18&gt;BJ18,1,0))</f>
        <v>1</v>
      </c>
      <c t="str" s="102" r="BQ18">
        <f>IF(BL18=BN18,"",IF(BL18&gt;BN18,1,0))</f>
        <v>0</v>
      </c>
      <c t="str" s="102" r="BR18">
        <f>IF(BD18=BF18,"",IF(BD18&lt;BF18,1,0))</f>
        <v>1</v>
      </c>
      <c t="str" s="102" r="BS18">
        <f>IF(BH18=BJ18,"",IF(BH18&lt;BJ18,1,0))</f>
        <v>0</v>
      </c>
      <c t="str" s="102" r="BT18">
        <f>IF(BL18=BN18,"",IF(BL18&lt;BN18,1,0))</f>
        <v>1</v>
      </c>
      <c t="str" s="103" r="BU18">
        <f>COUNTIF(BO18:BQ18,1)</f>
        <v>1</v>
      </c>
      <c t="s" s="103" r="BV18">
        <v>442</v>
      </c>
      <c t="str" s="103" r="BW18">
        <f>COUNTIF(BR18:BT18,1)</f>
        <v>2</v>
      </c>
      <c t="str" s="103" r="BX18">
        <f>IF(BU18=2,2,IF(BW18=2,0,BU18))</f>
        <v>0</v>
      </c>
      <c t="s" s="103" r="BY18">
        <v>443</v>
      </c>
      <c t="str" s="103" r="BZ18">
        <f>IF(BW18=2,2,IF(BU18=2,0,BW18))</f>
        <v>2</v>
      </c>
      <c s="74" r="CA18"/>
      <c s="74" r="CB18"/>
      <c s="74" r="CC18"/>
      <c s="74" r="CD18"/>
      <c s="74" r="CE18"/>
      <c s="74" r="CF18"/>
      <c s="74" r="CG18"/>
      <c s="74" r="CH18"/>
      <c s="74" r="CI18"/>
      <c s="74" r="CJ18"/>
    </row>
    <row customHeight="1" r="19" ht="15.75">
      <c t="str" s="7" r="A19">
        <f>G19</f>
        <v>13</v>
      </c>
      <c t="str" s="93" r="B19">
        <f>'Spielplan Sa'!F$2</f>
        <v>9/27/2014</v>
      </c>
      <c t="str" s="7" r="C19">
        <f>'Spielplan Sa'!A$4</f>
        <v>männlich U16</v>
      </c>
      <c t="s" s="7" r="D19">
        <v>444</v>
      </c>
      <c s="7" r="E19">
        <v>13.0</v>
      </c>
      <c s="82" r="F19">
        <v>4.0</v>
      </c>
      <c s="94" r="G19">
        <v>13.0</v>
      </c>
      <c t="str" s="95" r="H19">
        <f>'Spielplan Sa'!D38</f>
        <v>TV Wünschmichelbach</v>
      </c>
      <c t="s" s="96" r="I19">
        <v>445</v>
      </c>
      <c t="str" s="95" r="J19">
        <f>'Spielplan Sa'!D39</f>
        <v>TSV Hagen</v>
      </c>
      <c t="str" s="95" r="K19">
        <f>'Spielplan Sa'!E39</f>
        <v/>
      </c>
      <c t="str" s="95" r="L19">
        <f>'Spielplan Sa'!F39</f>
        <v>VfL Kellinghusen</v>
      </c>
      <c s="95" r="M19"/>
      <c s="95" r="N19"/>
      <c s="95" r="O19"/>
      <c s="95" r="P19"/>
      <c s="97" r="Q19">
        <v>12.0</v>
      </c>
      <c t="s" s="100" r="R19">
        <v>446</v>
      </c>
      <c s="97" r="S19">
        <v>10.0</v>
      </c>
      <c s="99" r="T19"/>
      <c s="97" r="U19">
        <v>11.0</v>
      </c>
      <c t="s" s="100" r="V19">
        <v>447</v>
      </c>
      <c s="97" r="W19">
        <v>8.0</v>
      </c>
      <c s="101" r="X19"/>
      <c s="102" r="Y19"/>
      <c t="s" s="100" r="Z19">
        <v>448</v>
      </c>
      <c s="102" r="AA19"/>
      <c t="str" s="102" r="AB19">
        <f>IF(Q19=S19,"",IF(Q19&gt;S19,1,0))</f>
        <v>1</v>
      </c>
      <c t="str" s="102" r="AC19">
        <f>IF(U19=W19,"",IF(U19&gt;W19,1,0))</f>
        <v>1</v>
      </c>
      <c t="str" s="102" r="AD19">
        <f>IF(Y19=AA19,"",IF(Y19&gt;AA19,1,0))</f>
        <v/>
      </c>
      <c t="str" s="102" r="AE19">
        <f>IF(Q19=S19,"",IF(Q19&lt;S19,1,0))</f>
        <v>0</v>
      </c>
      <c t="str" s="102" r="AF19">
        <f>IF(U19=W19,"",IF(U19&lt;W19,1,0))</f>
        <v>0</v>
      </c>
      <c t="str" s="102" r="AG19">
        <f>IF(Y19=AA19,"",IF(Y19&lt;AA19,1,0))</f>
        <v/>
      </c>
      <c t="str" s="103" r="AH19">
        <f>COUNTIF(AB19:AD19,1)</f>
        <v>2</v>
      </c>
      <c t="s" s="103" r="AI19">
        <v>449</v>
      </c>
      <c t="str" s="103" r="AJ19">
        <f>COUNTIF(AE19:AG19,1)</f>
        <v>0</v>
      </c>
      <c t="str" s="103" r="AK19">
        <f>IF(AH19=2,2,IF(AJ19=2,0,AH19))</f>
        <v>2</v>
      </c>
      <c t="s" s="103" r="AL19">
        <v>450</v>
      </c>
      <c t="str" s="103" r="AM19">
        <f>IF(AJ19=2,2,IF(AH19=2,0,AJ19))</f>
        <v>0</v>
      </c>
      <c s="105" r="AN19"/>
      <c t="str" s="7" r="AO19">
        <f>AU19</f>
        <v>43</v>
      </c>
      <c t="str" s="93" r="AP19">
        <f>'Spielplan Sa'!F$2</f>
        <v>9/27/2014</v>
      </c>
      <c t="str" s="7" r="AQ19">
        <f>'Spielplan Sa'!A$4</f>
        <v>männlich U16</v>
      </c>
      <c t="s" s="7" r="AR19">
        <v>451</v>
      </c>
      <c s="7" r="AS19">
        <v>9.0</v>
      </c>
      <c s="82" r="AT19">
        <v>1.0</v>
      </c>
      <c s="94" r="AU19">
        <v>43.0</v>
      </c>
      <c t="str" s="95" r="AV19">
        <f>'Spielplan Sa'!N30</f>
        <v>TSV Lola</v>
      </c>
      <c t="s" s="96" r="AW19">
        <v>452</v>
      </c>
      <c t="str" s="95" r="AX19">
        <f>'Spielplan Sa'!N31</f>
        <v>TSV Calw</v>
      </c>
      <c t="str" s="95" r="AY19">
        <f>'Spielplan Sa'!O31</f>
        <v/>
      </c>
      <c t="str" s="95" r="AZ19">
        <f>'Spielplan Sa'!P31</f>
        <v>TS Thiersheim</v>
      </c>
      <c t="s" s="106" r="BA19">
        <v>453</v>
      </c>
      <c t="s" s="106" r="BB19">
        <v>454</v>
      </c>
      <c t="s" s="106" r="BC19">
        <v>455</v>
      </c>
      <c s="97" r="BD19">
        <v>7.0</v>
      </c>
      <c t="s" s="100" r="BE19">
        <v>456</v>
      </c>
      <c s="97" r="BF19">
        <v>11.0</v>
      </c>
      <c s="101" r="BG19"/>
      <c s="97" r="BH19">
        <v>3.0</v>
      </c>
      <c t="s" s="100" r="BI19">
        <v>457</v>
      </c>
      <c s="97" r="BJ19">
        <v>11.0</v>
      </c>
      <c s="101" r="BK19"/>
      <c s="102" r="BL19"/>
      <c t="s" s="100" r="BM19">
        <v>458</v>
      </c>
      <c s="102" r="BN19"/>
      <c t="str" s="102" r="BO19">
        <f>IF(BD19=BF19,"",IF(BD19&gt;BF19,1,0))</f>
        <v>0</v>
      </c>
      <c t="str" s="102" r="BP19">
        <f>IF(BH19=BJ19,"",IF(BH19&gt;BJ19,1,0))</f>
        <v>0</v>
      </c>
      <c t="str" s="102" r="BQ19">
        <f>IF(BL19=BN19,"",IF(BL19&gt;BN19,1,0))</f>
        <v/>
      </c>
      <c t="str" s="102" r="BR19">
        <f>IF(BD19=BF19,"",IF(BD19&lt;BF19,1,0))</f>
        <v>1</v>
      </c>
      <c t="str" s="102" r="BS19">
        <f>IF(BH19=BJ19,"",IF(BH19&lt;BJ19,1,0))</f>
        <v>1</v>
      </c>
      <c t="str" s="102" r="BT19">
        <f>IF(BL19=BN19,"",IF(BL19&lt;BN19,1,0))</f>
        <v/>
      </c>
      <c t="str" s="103" r="BU19">
        <f>COUNTIF(BO19:BQ19,1)</f>
        <v>0</v>
      </c>
      <c t="s" s="103" r="BV19">
        <v>459</v>
      </c>
      <c t="str" s="103" r="BW19">
        <f>COUNTIF(BR19:BT19,1)</f>
        <v>2</v>
      </c>
      <c t="str" s="103" r="BX19">
        <f>IF(BU19=2,2,IF(BW19=2,0,BU19))</f>
        <v>0</v>
      </c>
      <c t="s" s="103" r="BY19">
        <v>460</v>
      </c>
      <c t="str" s="103" r="BZ19">
        <f>IF(BW19=2,2,IF(BU19=2,0,BW19))</f>
        <v>2</v>
      </c>
      <c s="74" r="CA19"/>
      <c s="74" r="CB19"/>
      <c s="74" r="CC19"/>
      <c s="74" r="CD19"/>
      <c s="74" r="CE19"/>
      <c s="74" r="CF19"/>
      <c s="74" r="CG19"/>
      <c s="74" r="CH19"/>
      <c s="74" r="CI19"/>
      <c s="74" r="CJ19"/>
    </row>
    <row customHeight="1" r="20" ht="15.75">
      <c t="str" s="7" r="A20">
        <f>G20</f>
        <v>14</v>
      </c>
      <c t="str" s="93" r="B20">
        <f>'Spielplan Sa'!F$2</f>
        <v>9/27/2014</v>
      </c>
      <c t="str" s="7" r="C20">
        <f>'Spielplan Sa'!A$4</f>
        <v>männlich U16</v>
      </c>
      <c t="s" s="7" r="D20">
        <v>461</v>
      </c>
      <c s="7" r="E20">
        <v>14.0</v>
      </c>
      <c s="82" r="F20">
        <v>4.0</v>
      </c>
      <c s="94" r="G20">
        <v>14.0</v>
      </c>
      <c t="str" s="95" r="H20">
        <f>'Spielplan Sa'!D40</f>
        <v>TV Elsava Elsenfeld</v>
      </c>
      <c t="s" s="96" r="I20">
        <v>462</v>
      </c>
      <c t="str" s="95" r="J20">
        <f>'Spielplan Sa'!D41</f>
        <v>MTSV Selsingen</v>
      </c>
      <c t="str" s="95" r="K20">
        <f>'Spielplan Sa'!E41</f>
        <v/>
      </c>
      <c t="str" s="95" r="L20">
        <f>'Spielplan Sa'!F41</f>
        <v>TSV Hagen</v>
      </c>
      <c s="95" r="M20"/>
      <c s="95" r="N20"/>
      <c s="95" r="O20"/>
      <c s="95" r="P20"/>
      <c s="97" r="Q20">
        <v>11.0</v>
      </c>
      <c t="s" s="100" r="R20">
        <v>463</v>
      </c>
      <c s="97" r="S20">
        <v>7.0</v>
      </c>
      <c s="99" r="T20"/>
      <c s="97" r="U20">
        <v>11.0</v>
      </c>
      <c t="s" s="100" r="V20">
        <v>464</v>
      </c>
      <c s="97" r="W20">
        <v>8.0</v>
      </c>
      <c s="101" r="X20"/>
      <c s="102" r="Y20"/>
      <c t="s" s="100" r="Z20">
        <v>465</v>
      </c>
      <c s="102" r="AA20"/>
      <c t="str" s="102" r="AB20">
        <f>IF(Q20=S20,"",IF(Q20&gt;S20,1,0))</f>
        <v>1</v>
      </c>
      <c t="str" s="102" r="AC20">
        <f>IF(U20=W20,"",IF(U20&gt;W20,1,0))</f>
        <v>1</v>
      </c>
      <c t="str" s="102" r="AD20">
        <f>IF(Y20=AA20,"",IF(Y20&gt;AA20,1,0))</f>
        <v/>
      </c>
      <c t="str" s="102" r="AE20">
        <f>IF(Q20=S20,"",IF(Q20&lt;S20,1,0))</f>
        <v>0</v>
      </c>
      <c t="str" s="102" r="AF20">
        <f>IF(U20=W20,"",IF(U20&lt;W20,1,0))</f>
        <v>0</v>
      </c>
      <c t="str" s="102" r="AG20">
        <f>IF(Y20=AA20,"",IF(Y20&lt;AA20,1,0))</f>
        <v/>
      </c>
      <c t="str" s="103" r="AH20">
        <f>COUNTIF(AB20:AD20,1)</f>
        <v>2</v>
      </c>
      <c t="s" s="103" r="AI20">
        <v>466</v>
      </c>
      <c t="str" s="103" r="AJ20">
        <f>COUNTIF(AE20:AG20,1)</f>
        <v>0</v>
      </c>
      <c t="str" s="103" r="AK20">
        <f>IF(AH20=2,2,IF(AJ20=2,0,AH20))</f>
        <v>2</v>
      </c>
      <c t="s" s="103" r="AL20">
        <v>467</v>
      </c>
      <c t="str" s="103" r="AM20">
        <f>IF(AJ20=2,2,IF(AH20=2,0,AJ20))</f>
        <v>0</v>
      </c>
      <c s="105" r="AN20"/>
      <c t="str" s="7" r="AO20">
        <f>AU20</f>
        <v>44</v>
      </c>
      <c t="str" s="93" r="AP20">
        <f>'Spielplan Sa'!F$2</f>
        <v>9/27/2014</v>
      </c>
      <c t="str" s="7" r="AQ20">
        <f>'Spielplan Sa'!A$4</f>
        <v>männlich U16</v>
      </c>
      <c t="s" s="7" r="AR20">
        <v>468</v>
      </c>
      <c s="7" r="AS20">
        <v>9.0</v>
      </c>
      <c s="82" r="AT20">
        <v>2.0</v>
      </c>
      <c s="94" r="AU20">
        <v>44.0</v>
      </c>
      <c t="str" s="95" r="AV20">
        <f>'Spielplan Sa'!S30</f>
        <v>TB Oppau</v>
      </c>
      <c t="s" s="96" r="AW20">
        <v>469</v>
      </c>
      <c t="str" s="95" r="AX20">
        <f>'Spielplan Sa'!S31</f>
        <v>TV Vaihingen/Enz</v>
      </c>
      <c t="str" s="95" r="AY20">
        <f>'Spielplan Sa'!T31</f>
        <v/>
      </c>
      <c t="str" s="95" r="AZ20">
        <f>'Spielplan Sa'!U31</f>
        <v>Berliner Turnerschaft</v>
      </c>
      <c t="s" s="106" r="BA20">
        <v>470</v>
      </c>
      <c t="s" s="106" r="BB20">
        <v>471</v>
      </c>
      <c t="s" s="106" r="BC20">
        <v>472</v>
      </c>
      <c s="97" r="BD20">
        <v>3.0</v>
      </c>
      <c t="s" s="100" r="BE20">
        <v>473</v>
      </c>
      <c s="97" r="BF20">
        <v>11.0</v>
      </c>
      <c s="101" r="BG20"/>
      <c s="97" r="BH20">
        <v>3.0</v>
      </c>
      <c t="s" s="100" r="BI20">
        <v>474</v>
      </c>
      <c s="97" r="BJ20">
        <v>11.0</v>
      </c>
      <c s="101" r="BK20"/>
      <c s="102" r="BL20"/>
      <c t="s" s="100" r="BM20">
        <v>475</v>
      </c>
      <c s="102" r="BN20"/>
      <c t="str" s="102" r="BO20">
        <f>IF(BD20=BF20,"",IF(BD20&gt;BF20,1,0))</f>
        <v>0</v>
      </c>
      <c t="str" s="102" r="BP20">
        <f>IF(BH20=BJ20,"",IF(BH20&gt;BJ20,1,0))</f>
        <v>0</v>
      </c>
      <c t="str" s="102" r="BQ20">
        <f>IF(BL20=BN20,"",IF(BL20&gt;BN20,1,0))</f>
        <v/>
      </c>
      <c t="str" s="102" r="BR20">
        <f>IF(BD20=BF20,"",IF(BD20&lt;BF20,1,0))</f>
        <v>1</v>
      </c>
      <c t="str" s="102" r="BS20">
        <f>IF(BH20=BJ20,"",IF(BH20&lt;BJ20,1,0))</f>
        <v>1</v>
      </c>
      <c t="str" s="102" r="BT20">
        <f>IF(BL20=BN20,"",IF(BL20&lt;BN20,1,0))</f>
        <v/>
      </c>
      <c t="str" s="103" r="BU20">
        <f>COUNTIF(BO20:BQ20,1)</f>
        <v>0</v>
      </c>
      <c t="s" s="103" r="BV20">
        <v>476</v>
      </c>
      <c t="str" s="103" r="BW20">
        <f>COUNTIF(BR20:BT20,1)</f>
        <v>2</v>
      </c>
      <c t="str" s="103" r="BX20">
        <f>IF(BU20=2,2,IF(BW20=2,0,BU20))</f>
        <v>0</v>
      </c>
      <c t="s" s="103" r="BY20">
        <v>477</v>
      </c>
      <c t="str" s="103" r="BZ20">
        <f>IF(BW20=2,2,IF(BU20=2,0,BW20))</f>
        <v>2</v>
      </c>
      <c s="74" r="CA20"/>
      <c s="74" r="CB20"/>
      <c s="74" r="CC20"/>
      <c s="74" r="CD20"/>
      <c s="74" r="CE20"/>
      <c s="74" r="CF20"/>
      <c s="74" r="CG20"/>
      <c s="74" r="CH20"/>
      <c s="74" r="CI20"/>
      <c s="74" r="CJ20"/>
    </row>
    <row customHeight="1" r="21" ht="15.75">
      <c t="str" s="7" r="A21">
        <f>G21</f>
        <v>15</v>
      </c>
      <c t="str" s="93" r="B21">
        <f>'Spielplan Sa'!F$2</f>
        <v>9/27/2014</v>
      </c>
      <c t="str" s="7" r="C21">
        <f>'Spielplan Sa'!A$4</f>
        <v>männlich U16</v>
      </c>
      <c t="s" s="7" r="D21">
        <v>478</v>
      </c>
      <c s="7" r="E21">
        <v>15.0</v>
      </c>
      <c s="82" r="F21">
        <v>4.0</v>
      </c>
      <c s="94" r="G21">
        <v>15.0</v>
      </c>
      <c t="str" s="95" r="H21">
        <f>'Spielplan Sa'!D42</f>
        <v>TSV Grafenau</v>
      </c>
      <c t="s" s="96" r="I21">
        <v>479</v>
      </c>
      <c t="str" s="95" r="J21">
        <f>'Spielplan Sa'!D43</f>
        <v>TV Wünschmichelbach</v>
      </c>
      <c t="str" s="95" r="K21">
        <f>'Spielplan Sa'!E43</f>
        <v/>
      </c>
      <c t="str" s="95" r="L21">
        <f>'Spielplan Sa'!F43</f>
        <v>TV Elsava Elsenfeld</v>
      </c>
      <c s="95" r="M21"/>
      <c s="95" r="N21"/>
      <c s="95" r="O21"/>
      <c s="95" r="P21"/>
      <c s="97" r="Q21">
        <v>12.0</v>
      </c>
      <c t="s" s="98" r="R21">
        <v>480</v>
      </c>
      <c s="97" r="S21">
        <v>10.0</v>
      </c>
      <c s="108" r="T21"/>
      <c s="97" r="U21">
        <v>8.0</v>
      </c>
      <c t="s" s="100" r="V21">
        <v>481</v>
      </c>
      <c s="97" r="W21">
        <v>11.0</v>
      </c>
      <c s="96" r="X21"/>
      <c s="97" r="Y21">
        <v>11.0</v>
      </c>
      <c t="s" s="100" r="Z21">
        <v>482</v>
      </c>
      <c s="97" r="AA21">
        <v>7.0</v>
      </c>
      <c t="str" s="102" r="AB21">
        <f>IF(Q21=S21,"",IF(Q21&gt;S21,1,0))</f>
        <v>1</v>
      </c>
      <c t="str" s="102" r="AC21">
        <f>IF(U21=W21,"",IF(U21&gt;W21,1,0))</f>
        <v>0</v>
      </c>
      <c t="str" s="102" r="AD21">
        <f>IF(Y21=AA21,"",IF(Y21&gt;AA21,1,0))</f>
        <v>1</v>
      </c>
      <c t="str" s="102" r="AE21">
        <f>IF(Q21=S21,"",IF(Q21&lt;S21,1,0))</f>
        <v>0</v>
      </c>
      <c t="str" s="102" r="AF21">
        <f>IF(U21=W21,"",IF(U21&lt;W21,1,0))</f>
        <v>1</v>
      </c>
      <c t="str" s="102" r="AG21">
        <f>IF(Y21=AA21,"",IF(Y21&lt;AA21,1,0))</f>
        <v>0</v>
      </c>
      <c t="str" s="103" r="AH21">
        <f>COUNTIF(AB21:AD21,1)</f>
        <v>2</v>
      </c>
      <c t="s" s="103" r="AI21">
        <v>483</v>
      </c>
      <c t="str" s="103" r="AJ21">
        <f>COUNTIF(AE21:AG21,1)</f>
        <v>1</v>
      </c>
      <c t="str" s="103" r="AK21">
        <f>IF(AH21=2,2,IF(AJ21=2,0,AH21))</f>
        <v>2</v>
      </c>
      <c t="s" s="103" r="AL21">
        <v>484</v>
      </c>
      <c t="str" s="103" r="AM21">
        <f>IF(AJ21=2,2,IF(AH21=2,0,AJ21))</f>
        <v>0</v>
      </c>
      <c s="105" r="AN21"/>
      <c t="str" s="7" r="AO21">
        <f>AU21</f>
        <v>45</v>
      </c>
      <c t="str" s="93" r="AP21">
        <f>'Spielplan Sa'!F$2</f>
        <v>9/27/2014</v>
      </c>
      <c t="str" s="7" r="AQ21">
        <f>'Spielplan Sa'!A$4</f>
        <v>männlich U16</v>
      </c>
      <c t="s" s="7" r="AR21">
        <v>485</v>
      </c>
      <c s="7" r="AS21">
        <v>9.0</v>
      </c>
      <c s="82" r="AT21">
        <v>3.0</v>
      </c>
      <c s="94" r="AU21">
        <v>45.0</v>
      </c>
      <c t="str" s="95" r="AV21">
        <f>'Spielplan Sa'!X30</f>
        <v>TV Langen</v>
      </c>
      <c t="s" s="96" r="AW21">
        <v>486</v>
      </c>
      <c t="str" s="95" r="AX21">
        <f>'Spielplan Sa'!X31</f>
        <v>Leichlinger TV</v>
      </c>
      <c t="str" s="95" r="AY21">
        <f>'Spielplan Sa'!Y31</f>
        <v/>
      </c>
      <c t="str" s="95" r="AZ21">
        <f>'Spielplan Sa'!Z31</f>
        <v>TS Thiersheim</v>
      </c>
      <c t="s" s="106" r="BA21">
        <v>487</v>
      </c>
      <c t="s" s="106" r="BB21">
        <v>488</v>
      </c>
      <c t="s" s="106" r="BC21">
        <v>489</v>
      </c>
      <c s="97" r="BD21">
        <v>3.0</v>
      </c>
      <c t="s" s="100" r="BE21">
        <v>490</v>
      </c>
      <c s="97" r="BF21">
        <v>11.0</v>
      </c>
      <c s="101" r="BG21"/>
      <c s="97" r="BH21">
        <v>9.0</v>
      </c>
      <c t="s" s="100" r="BI21">
        <v>491</v>
      </c>
      <c s="97" r="BJ21">
        <v>11.0</v>
      </c>
      <c s="101" r="BK21"/>
      <c s="102" r="BL21"/>
      <c t="s" s="100" r="BM21">
        <v>492</v>
      </c>
      <c s="102" r="BN21"/>
      <c t="str" s="102" r="BO21">
        <f>IF(BD21=BF21,"",IF(BD21&gt;BF21,1,0))</f>
        <v>0</v>
      </c>
      <c t="str" s="102" r="BP21">
        <f>IF(BH21=BJ21,"",IF(BH21&gt;BJ21,1,0))</f>
        <v>0</v>
      </c>
      <c t="str" s="102" r="BQ21">
        <f>IF(BL21=BN21,"",IF(BL21&gt;BN21,1,0))</f>
        <v/>
      </c>
      <c t="str" s="102" r="BR21">
        <f>IF(BD21=BF21,"",IF(BD21&lt;BF21,1,0))</f>
        <v>1</v>
      </c>
      <c t="str" s="102" r="BS21">
        <f>IF(BH21=BJ21,"",IF(BH21&lt;BJ21,1,0))</f>
        <v>1</v>
      </c>
      <c t="str" s="102" r="BT21">
        <f>IF(BL21=BN21,"",IF(BL21&lt;BN21,1,0))</f>
        <v/>
      </c>
      <c t="str" s="103" r="BU21">
        <f>COUNTIF(BO21:BQ21,1)</f>
        <v>0</v>
      </c>
      <c t="s" s="103" r="BV21">
        <v>493</v>
      </c>
      <c t="str" s="103" r="BW21">
        <f>COUNTIF(BR21:BT21,1)</f>
        <v>2</v>
      </c>
      <c t="str" s="103" r="BX21">
        <f>IF(BU21=2,2,IF(BW21=2,0,BU21))</f>
        <v>0</v>
      </c>
      <c t="s" s="103" r="BY21">
        <v>494</v>
      </c>
      <c t="str" s="103" r="BZ21">
        <f>IF(BW21=2,2,IF(BU21=2,0,BW21))</f>
        <v>2</v>
      </c>
      <c s="74" r="CA21"/>
      <c s="74" r="CB21"/>
      <c s="74" r="CC21"/>
      <c s="74" r="CD21"/>
      <c s="74" r="CE21"/>
      <c s="74" r="CF21"/>
      <c s="74" r="CG21"/>
      <c s="74" r="CH21"/>
      <c s="74" r="CI21"/>
      <c s="74" r="CJ21"/>
    </row>
    <row customHeight="1" r="22" hidden="1" ht="15.75">
      <c t="str" s="7" r="A22">
        <f>A126</f>
        <v>16</v>
      </c>
      <c t="str" s="93" r="B22">
        <f>B126</f>
        <v>9/27/2014</v>
      </c>
      <c t="str" s="7" r="C22">
        <f>C126</f>
        <v>männlich U16</v>
      </c>
      <c t="str" s="7" r="D22">
        <f>D126</f>
        <v>Gr B</v>
      </c>
      <c t="str" s="7" r="E22">
        <f>E126</f>
        <v>1</v>
      </c>
      <c t="str" s="7" r="F22">
        <f>F126</f>
        <v>5</v>
      </c>
      <c t="str" s="7" r="G22">
        <f>G126</f>
        <v>16</v>
      </c>
      <c t="str" s="109" r="H22">
        <f>H126</f>
        <v>VfL Pinneberg</v>
      </c>
      <c t="str" s="109" r="I22">
        <f>I126</f>
        <v> -</v>
      </c>
      <c t="str" s="109" r="J22">
        <f>J126</f>
        <v>TV Brettorf</v>
      </c>
      <c t="str" s="109" r="K22">
        <f>K126</f>
        <v/>
      </c>
      <c t="str" s="109" r="L22">
        <f>L126</f>
        <v>TV Dieburg</v>
      </c>
      <c t="str" s="109" r="M22">
        <f>M126</f>
        <v> </v>
      </c>
      <c t="str" s="109" r="N22">
        <f>N126</f>
        <v> </v>
      </c>
      <c t="str" s="109" r="O22">
        <f>O126</f>
        <v> </v>
      </c>
      <c s="109" r="P22"/>
      <c s="110" r="Q22"/>
      <c s="111" r="R22"/>
      <c s="110" r="S22"/>
      <c s="110" r="T22"/>
      <c s="110" r="U22"/>
      <c s="111" r="V22"/>
      <c s="110" r="W22"/>
      <c s="110" r="X22"/>
      <c s="110" r="Y22"/>
      <c s="111" r="Z22"/>
      <c s="110" r="AA22"/>
      <c s="110" r="AB22"/>
      <c s="110" r="AC22"/>
      <c s="110" r="AD22"/>
      <c s="110" r="AE22"/>
      <c s="110" r="AF22"/>
      <c s="110" r="AG22"/>
      <c s="112" r="AH22"/>
      <c s="112" r="AI22"/>
      <c s="112" r="AJ22"/>
      <c s="112" r="AK22"/>
      <c s="112" r="AL22"/>
      <c s="112" r="AM22"/>
      <c s="113" r="AN22"/>
      <c s="7" r="AO22"/>
      <c s="93" r="AP22"/>
      <c s="7" r="AQ22"/>
      <c s="7" r="AR22"/>
      <c s="7" r="AS22"/>
      <c s="82" r="AT22"/>
      <c s="94" r="AU22"/>
      <c s="114" r="AV22"/>
      <c s="99" r="AW22"/>
      <c s="115" r="AX22"/>
      <c s="115" r="AY22"/>
      <c s="115" r="AZ22"/>
      <c s="74" r="BA22"/>
      <c s="74" r="BB22"/>
      <c s="74" r="BC22"/>
      <c s="101" r="BD22"/>
      <c s="100" r="BE22"/>
      <c s="101" r="BF22"/>
      <c s="116" r="BG22"/>
      <c s="101" r="BH22"/>
      <c s="100" r="BI22"/>
      <c s="101" r="BJ22"/>
      <c s="116" r="BK22"/>
      <c s="101" r="BL22"/>
      <c s="100" r="BM22"/>
      <c s="101" r="BN22"/>
      <c s="96" r="BO22"/>
      <c s="96" r="BP22"/>
      <c s="96" r="BQ22"/>
      <c s="96" r="BR22"/>
      <c s="96" r="BS22"/>
      <c s="96" r="BT22"/>
      <c s="103" r="BU22"/>
      <c s="103" r="BV22"/>
      <c s="103" r="BW22"/>
      <c s="103" r="BX22"/>
      <c s="103" r="BY22"/>
      <c s="103" r="BZ22"/>
      <c s="7" r="CA22"/>
      <c s="74" r="CB22"/>
      <c s="74" r="CC22"/>
      <c s="74" r="CD22"/>
      <c s="74" r="CE22"/>
      <c s="74" r="CF22"/>
      <c s="74" r="CG22"/>
      <c s="74" r="CH22"/>
      <c s="74" r="CI22"/>
      <c s="74" r="CJ22"/>
    </row>
    <row customHeight="1" r="23" hidden="1" ht="15.75">
      <c t="str" s="7" r="A23">
        <f>A127</f>
        <v>17</v>
      </c>
      <c t="str" s="93" r="B23">
        <f>B127</f>
        <v>9/27/2014</v>
      </c>
      <c t="str" s="7" r="C23">
        <f>C127</f>
        <v>männlich U16</v>
      </c>
      <c t="str" s="7" r="D23">
        <f>D127</f>
        <v>Gr B</v>
      </c>
      <c t="str" s="7" r="E23">
        <f>E127</f>
        <v>2</v>
      </c>
      <c t="str" s="7" r="F23">
        <f>F127</f>
        <v>5</v>
      </c>
      <c t="str" s="7" r="G23">
        <f>G127</f>
        <v>17</v>
      </c>
      <c t="str" s="109" r="H23">
        <f>H127</f>
        <v>SV Kubschütz</v>
      </c>
      <c t="str" s="109" r="I23">
        <f>I127</f>
        <v> -</v>
      </c>
      <c t="str" s="109" r="J23">
        <f>J127</f>
        <v>NlV Vaihingen</v>
      </c>
      <c t="str" s="109" r="K23">
        <f>K127</f>
        <v/>
      </c>
      <c t="str" s="109" r="L23">
        <f>L127</f>
        <v>TV Brettorf</v>
      </c>
      <c t="str" s="109" r="M23">
        <f>M127</f>
        <v> </v>
      </c>
      <c t="str" s="109" r="N23">
        <f>N127</f>
        <v> </v>
      </c>
      <c t="str" s="109" r="O23">
        <f>O127</f>
        <v> </v>
      </c>
      <c s="109" r="P23"/>
      <c s="110" r="Q23"/>
      <c s="111" r="R23"/>
      <c s="110" r="S23"/>
      <c s="110" r="T23"/>
      <c s="110" r="U23"/>
      <c s="111" r="V23"/>
      <c s="110" r="W23"/>
      <c s="110" r="X23"/>
      <c s="110" r="Y23"/>
      <c s="111" r="Z23"/>
      <c s="110" r="AA23"/>
      <c s="110" r="AB23"/>
      <c s="110" r="AC23"/>
      <c s="110" r="AD23"/>
      <c s="110" r="AE23"/>
      <c s="110" r="AF23"/>
      <c s="110" r="AG23"/>
      <c s="112" r="AH23"/>
      <c s="112" r="AI23"/>
      <c s="112" r="AJ23"/>
      <c s="112" r="AK23"/>
      <c s="112" r="AL23"/>
      <c s="112" r="AM23"/>
      <c s="112" r="AN23"/>
      <c s="7" r="AO23"/>
      <c s="93" r="AP23"/>
      <c s="7" r="AQ23"/>
      <c s="7" r="AR23"/>
      <c s="7" r="AS23"/>
      <c s="82" r="AT23"/>
      <c s="94" r="AU23"/>
      <c s="114" r="AV23"/>
      <c s="99" r="AW23"/>
      <c s="115" r="AX23"/>
      <c s="115" r="AY23"/>
      <c s="115" r="AZ23"/>
      <c s="74" r="BA23"/>
      <c s="74" r="BB23"/>
      <c s="74" r="BC23"/>
      <c s="101" r="BD23"/>
      <c s="100" r="BE23"/>
      <c s="101" r="BF23"/>
      <c s="116" r="BG23"/>
      <c s="101" r="BH23"/>
      <c s="100" r="BI23"/>
      <c s="101" r="BJ23"/>
      <c s="116" r="BK23"/>
      <c s="101" r="BL23"/>
      <c s="100" r="BM23"/>
      <c s="101" r="BN23"/>
      <c s="96" r="BO23"/>
      <c s="96" r="BP23"/>
      <c s="96" r="BQ23"/>
      <c s="96" r="BR23"/>
      <c s="96" r="BS23"/>
      <c s="96" r="BT23"/>
      <c s="103" r="BU23"/>
      <c s="103" r="BV23"/>
      <c s="103" r="BW23"/>
      <c s="103" r="BX23"/>
      <c s="103" r="BY23"/>
      <c s="103" r="BZ23"/>
      <c s="7" r="CA23"/>
      <c s="74" r="CB23"/>
      <c s="74" r="CC23"/>
      <c s="74" r="CD23"/>
      <c s="74" r="CE23"/>
      <c s="74" r="CF23"/>
      <c s="74" r="CG23"/>
      <c s="74" r="CH23"/>
      <c s="74" r="CI23"/>
      <c s="74" r="CJ23"/>
    </row>
    <row customHeight="1" r="24" hidden="1" ht="15.75">
      <c t="str" s="7" r="A24">
        <f>A128</f>
        <v>18</v>
      </c>
      <c t="str" s="93" r="B24">
        <f>B128</f>
        <v>9/27/2014</v>
      </c>
      <c t="str" s="7" r="C24">
        <f>C128</f>
        <v>männlich U16</v>
      </c>
      <c t="str" s="7" r="D24">
        <f>D128</f>
        <v>Gr B</v>
      </c>
      <c t="str" s="7" r="E24">
        <f>E128</f>
        <v>3</v>
      </c>
      <c t="str" s="7" r="F24">
        <f>F128</f>
        <v>5</v>
      </c>
      <c t="str" s="7" r="G24">
        <f>G128</f>
        <v>18</v>
      </c>
      <c t="str" s="109" r="H24">
        <f>H128</f>
        <v>TV Segnitz</v>
      </c>
      <c t="str" s="109" r="I24">
        <f>I128</f>
        <v> -</v>
      </c>
      <c t="str" s="109" r="J24">
        <f>J128</f>
        <v>TV Dieburg</v>
      </c>
      <c t="str" s="109" r="K24">
        <f>K128</f>
        <v/>
      </c>
      <c t="str" s="109" r="L24">
        <f>L128</f>
        <v>SV Kubschütz</v>
      </c>
      <c t="str" s="109" r="M24">
        <f>M128</f>
        <v> </v>
      </c>
      <c t="str" s="109" r="N24">
        <f>N128</f>
        <v> </v>
      </c>
      <c t="str" s="109" r="O24">
        <f>O128</f>
        <v> </v>
      </c>
      <c s="109" r="P24"/>
      <c s="110" r="Q24"/>
      <c s="111" r="R24"/>
      <c s="110" r="S24"/>
      <c s="110" r="T24"/>
      <c s="110" r="U24"/>
      <c s="111" r="V24"/>
      <c s="110" r="W24"/>
      <c s="110" r="X24"/>
      <c s="110" r="Y24"/>
      <c s="111" r="Z24"/>
      <c s="110" r="AA24"/>
      <c s="110" r="AB24"/>
      <c s="110" r="AC24"/>
      <c s="110" r="AD24"/>
      <c s="110" r="AE24"/>
      <c s="110" r="AF24"/>
      <c s="110" r="AG24"/>
      <c s="112" r="AH24"/>
      <c s="112" r="AI24"/>
      <c s="112" r="AJ24"/>
      <c s="112" r="AK24"/>
      <c s="112" r="AL24"/>
      <c s="112" r="AM24"/>
      <c s="112" r="AN24"/>
      <c s="7" r="AO24"/>
      <c s="93" r="AP24"/>
      <c s="7" r="AQ24"/>
      <c s="7" r="AR24"/>
      <c s="7" r="AS24"/>
      <c s="82" r="AT24"/>
      <c s="94" r="AU24"/>
      <c s="114" r="AV24"/>
      <c s="99" r="AW24"/>
      <c s="115" r="AX24"/>
      <c s="115" r="AY24"/>
      <c s="115" r="AZ24"/>
      <c s="74" r="BA24"/>
      <c s="74" r="BB24"/>
      <c s="74" r="BC24"/>
      <c s="101" r="BD24"/>
      <c s="100" r="BE24"/>
      <c s="101" r="BF24"/>
      <c s="116" r="BG24"/>
      <c s="101" r="BH24"/>
      <c s="100" r="BI24"/>
      <c s="101" r="BJ24"/>
      <c s="116" r="BK24"/>
      <c s="101" r="BL24"/>
      <c s="100" r="BM24"/>
      <c s="101" r="BN24"/>
      <c s="96" r="BO24"/>
      <c s="96" r="BP24"/>
      <c s="96" r="BQ24"/>
      <c s="96" r="BR24"/>
      <c s="96" r="BS24"/>
      <c s="96" r="BT24"/>
      <c s="103" r="BU24"/>
      <c s="103" r="BV24"/>
      <c s="103" r="BW24"/>
      <c s="103" r="BX24"/>
      <c s="103" r="BY24"/>
      <c s="103" r="BZ24"/>
      <c s="7" r="CA24"/>
      <c s="74" r="CB24"/>
      <c s="74" r="CC24"/>
      <c s="74" r="CD24"/>
      <c s="74" r="CE24"/>
      <c s="74" r="CF24"/>
      <c s="74" r="CG24"/>
      <c s="74" r="CH24"/>
      <c s="74" r="CI24"/>
      <c s="74" r="CJ24"/>
    </row>
    <row customHeight="1" r="25" hidden="1" ht="15.75">
      <c t="str" s="7" r="A25">
        <f>A129</f>
        <v>19</v>
      </c>
      <c t="str" s="93" r="B25">
        <f>B129</f>
        <v>9/27/2014</v>
      </c>
      <c t="str" s="7" r="C25">
        <f>C129</f>
        <v>männlich U16</v>
      </c>
      <c t="str" s="7" r="D25">
        <f>D129</f>
        <v>Gr B</v>
      </c>
      <c t="str" s="7" r="E25">
        <f>E129</f>
        <v>4</v>
      </c>
      <c t="str" s="7" r="F25">
        <f>F129</f>
        <v>5</v>
      </c>
      <c t="str" s="7" r="G25">
        <f>G129</f>
        <v>19</v>
      </c>
      <c t="str" s="109" r="H25">
        <f>H129</f>
        <v>VfL Pinneberg</v>
      </c>
      <c t="str" s="109" r="I25">
        <f>I129</f>
        <v> -</v>
      </c>
      <c t="str" s="109" r="J25">
        <f>J129</f>
        <v>NlV Vaihingen</v>
      </c>
      <c t="str" s="109" r="K25">
        <f>K129</f>
        <v/>
      </c>
      <c t="str" s="109" r="L25">
        <f>L129</f>
        <v>TV Segnitz</v>
      </c>
      <c t="str" s="109" r="M25">
        <f>M129</f>
        <v> </v>
      </c>
      <c t="str" s="109" r="N25">
        <f>N129</f>
        <v> </v>
      </c>
      <c t="str" s="109" r="O25">
        <f>O129</f>
        <v> </v>
      </c>
      <c s="109" r="P25"/>
      <c s="110" r="Q25"/>
      <c s="111" r="R25"/>
      <c s="110" r="S25"/>
      <c s="110" r="T25"/>
      <c s="110" r="U25"/>
      <c s="111" r="V25"/>
      <c s="110" r="W25"/>
      <c s="110" r="X25"/>
      <c s="110" r="Y25"/>
      <c s="111" r="Z25"/>
      <c s="110" r="AA25"/>
      <c s="110" r="AB25"/>
      <c s="110" r="AC25"/>
      <c s="110" r="AD25"/>
      <c s="110" r="AE25"/>
      <c s="110" r="AF25"/>
      <c s="110" r="AG25"/>
      <c s="112" r="AH25"/>
      <c s="112" r="AI25"/>
      <c s="112" r="AJ25"/>
      <c s="112" r="AK25"/>
      <c s="112" r="AL25"/>
      <c s="112" r="AM25"/>
      <c s="112" r="AN25"/>
      <c s="7" r="AO25"/>
      <c s="93" r="AP25"/>
      <c s="7" r="AQ25"/>
      <c s="7" r="AR25"/>
      <c s="7" r="AS25"/>
      <c s="82" r="AT25"/>
      <c s="94" r="AU25"/>
      <c s="114" r="AV25"/>
      <c s="99" r="AW25"/>
      <c s="115" r="AX25"/>
      <c s="115" r="AY25"/>
      <c s="115" r="AZ25"/>
      <c s="74" r="BA25"/>
      <c s="74" r="BB25"/>
      <c s="74" r="BC25"/>
      <c s="101" r="BD25"/>
      <c s="100" r="BE25"/>
      <c s="101" r="BF25"/>
      <c s="116" r="BG25"/>
      <c s="101" r="BH25"/>
      <c s="100" r="BI25"/>
      <c s="101" r="BJ25"/>
      <c s="116" r="BK25"/>
      <c s="101" r="BL25"/>
      <c s="100" r="BM25"/>
      <c s="101" r="BN25"/>
      <c s="96" r="BO25"/>
      <c s="96" r="BP25"/>
      <c s="96" r="BQ25"/>
      <c s="96" r="BR25"/>
      <c s="96" r="BS25"/>
      <c s="96" r="BT25"/>
      <c s="103" r="BU25"/>
      <c s="103" r="BV25"/>
      <c s="103" r="BW25"/>
      <c s="103" r="BX25"/>
      <c s="103" r="BY25"/>
      <c s="103" r="BZ25"/>
      <c s="7" r="CA25"/>
      <c s="74" r="CB25"/>
      <c s="74" r="CC25"/>
      <c s="74" r="CD25"/>
      <c s="74" r="CE25"/>
      <c s="74" r="CF25"/>
      <c s="74" r="CG25"/>
      <c s="74" r="CH25"/>
      <c s="74" r="CI25"/>
      <c s="74" r="CJ25"/>
    </row>
    <row customHeight="1" r="26" hidden="1" ht="15.75">
      <c t="str" s="7" r="A26">
        <f>A130</f>
        <v>20</v>
      </c>
      <c t="str" s="93" r="B26">
        <f>B130</f>
        <v>9/27/2014</v>
      </c>
      <c t="str" s="7" r="C26">
        <f>C130</f>
        <v>männlich U16</v>
      </c>
      <c t="str" s="7" r="D26">
        <f>D130</f>
        <v>Gr B</v>
      </c>
      <c t="str" s="7" r="E26">
        <f>E130</f>
        <v>5</v>
      </c>
      <c t="str" s="7" r="F26">
        <f>F130</f>
        <v>5</v>
      </c>
      <c t="str" s="7" r="G26">
        <f>G130</f>
        <v>20</v>
      </c>
      <c t="str" s="109" r="H26">
        <f>H130</f>
        <v>SV Kubschütz</v>
      </c>
      <c t="str" s="109" r="I26">
        <f>I130</f>
        <v> -</v>
      </c>
      <c t="str" s="109" r="J26">
        <f>J130</f>
        <v>TV Dieburg</v>
      </c>
      <c t="str" s="109" r="K26">
        <f>K130</f>
        <v/>
      </c>
      <c t="str" s="109" r="L26">
        <f>L130</f>
        <v>VfL Pinneberg</v>
      </c>
      <c t="str" s="109" r="M26">
        <f>M130</f>
        <v> </v>
      </c>
      <c t="str" s="109" r="N26">
        <f>N130</f>
        <v> </v>
      </c>
      <c t="str" s="109" r="O26">
        <f>O130</f>
        <v> </v>
      </c>
      <c s="109" r="P26"/>
      <c s="110" r="Q26"/>
      <c s="111" r="R26"/>
      <c s="110" r="S26"/>
      <c s="110" r="T26"/>
      <c s="110" r="U26"/>
      <c s="111" r="V26"/>
      <c s="110" r="W26"/>
      <c s="110" r="X26"/>
      <c s="110" r="Y26"/>
      <c s="111" r="Z26"/>
      <c s="110" r="AA26"/>
      <c s="110" r="AB26"/>
      <c s="110" r="AC26"/>
      <c s="110" r="AD26"/>
      <c s="110" r="AE26"/>
      <c s="110" r="AF26"/>
      <c s="110" r="AG26"/>
      <c s="112" r="AH26"/>
      <c s="112" r="AI26"/>
      <c s="112" r="AJ26"/>
      <c s="112" r="AK26"/>
      <c s="112" r="AL26"/>
      <c s="112" r="AM26"/>
      <c s="112" r="AN26"/>
      <c s="7" r="AO26"/>
      <c s="93" r="AP26"/>
      <c s="7" r="AQ26"/>
      <c s="7" r="AR26"/>
      <c s="7" r="AS26"/>
      <c s="82" r="AT26"/>
      <c s="94" r="AU26"/>
      <c s="114" r="AV26"/>
      <c s="99" r="AW26"/>
      <c s="115" r="AX26"/>
      <c s="115" r="AY26"/>
      <c s="115" r="AZ26"/>
      <c s="74" r="BA26"/>
      <c s="74" r="BB26"/>
      <c s="74" r="BC26"/>
      <c s="101" r="BD26"/>
      <c s="100" r="BE26"/>
      <c s="101" r="BF26"/>
      <c s="116" r="BG26"/>
      <c s="101" r="BH26"/>
      <c s="100" r="BI26"/>
      <c s="101" r="BJ26"/>
      <c s="116" r="BK26"/>
      <c s="101" r="BL26"/>
      <c s="100" r="BM26"/>
      <c s="101" r="BN26"/>
      <c s="96" r="BO26"/>
      <c s="96" r="BP26"/>
      <c s="96" r="BQ26"/>
      <c s="96" r="BR26"/>
      <c s="96" r="BS26"/>
      <c s="96" r="BT26"/>
      <c s="103" r="BU26"/>
      <c s="103" r="BV26"/>
      <c s="103" r="BW26"/>
      <c s="103" r="BX26"/>
      <c s="103" r="BY26"/>
      <c s="103" r="BZ26"/>
      <c s="7" r="CA26"/>
      <c s="74" r="CB26"/>
      <c s="74" r="CC26"/>
      <c s="74" r="CD26"/>
      <c s="74" r="CE26"/>
      <c s="74" r="CF26"/>
      <c s="74" r="CG26"/>
      <c s="74" r="CH26"/>
      <c s="74" r="CI26"/>
      <c s="74" r="CJ26"/>
    </row>
    <row customHeight="1" r="27" hidden="1" ht="15.75">
      <c t="str" s="7" r="A27">
        <f>A131</f>
        <v>21</v>
      </c>
      <c t="str" s="93" r="B27">
        <f>B131</f>
        <v>9/27/2014</v>
      </c>
      <c t="str" s="7" r="C27">
        <f>C131</f>
        <v>männlich U16</v>
      </c>
      <c t="str" s="7" r="D27">
        <f>D131</f>
        <v>Gr B</v>
      </c>
      <c t="str" s="7" r="E27">
        <f>E131</f>
        <v>6</v>
      </c>
      <c t="str" s="7" r="F27">
        <f>F131</f>
        <v>5</v>
      </c>
      <c t="str" s="7" r="G27">
        <f>G131</f>
        <v>21</v>
      </c>
      <c t="str" s="109" r="H27">
        <f>H131</f>
        <v>TV Segnitz</v>
      </c>
      <c t="str" s="109" r="I27">
        <f>I131</f>
        <v> -</v>
      </c>
      <c t="str" s="109" r="J27">
        <f>J131</f>
        <v>TV Brettorf</v>
      </c>
      <c t="str" s="109" r="K27">
        <f>K131</f>
        <v/>
      </c>
      <c t="str" s="109" r="L27">
        <f>L131</f>
        <v>NlV Vaihingen</v>
      </c>
      <c t="str" s="109" r="M27">
        <f>M131</f>
        <v> </v>
      </c>
      <c t="str" s="109" r="N27">
        <f>N131</f>
        <v> </v>
      </c>
      <c t="str" s="109" r="O27">
        <f>O131</f>
        <v> </v>
      </c>
      <c s="109" r="P27"/>
      <c s="110" r="Q27"/>
      <c s="111" r="R27"/>
      <c s="110" r="S27"/>
      <c s="110" r="T27"/>
      <c s="110" r="U27"/>
      <c s="111" r="V27"/>
      <c s="110" r="W27"/>
      <c s="110" r="X27"/>
      <c s="110" r="Y27"/>
      <c s="111" r="Z27"/>
      <c s="110" r="AA27"/>
      <c s="110" r="AB27"/>
      <c s="110" r="AC27"/>
      <c s="110" r="AD27"/>
      <c s="110" r="AE27"/>
      <c s="110" r="AF27"/>
      <c s="110" r="AG27"/>
      <c s="112" r="AH27"/>
      <c s="112" r="AI27"/>
      <c s="112" r="AJ27"/>
      <c s="112" r="AK27"/>
      <c s="112" r="AL27"/>
      <c s="112" r="AM27"/>
      <c s="112" r="AN27"/>
      <c s="7" r="AO27"/>
      <c s="93" r="AP27"/>
      <c s="7" r="AQ27"/>
      <c s="7" r="AR27"/>
      <c s="7" r="AS27"/>
      <c s="82" r="AT27"/>
      <c s="94" r="AU27"/>
      <c s="114" r="AV27"/>
      <c s="99" r="AW27"/>
      <c s="115" r="AX27"/>
      <c s="115" r="AY27"/>
      <c s="115" r="AZ27"/>
      <c s="74" r="BA27"/>
      <c s="74" r="BB27"/>
      <c s="74" r="BC27"/>
      <c s="101" r="BD27"/>
      <c s="100" r="BE27"/>
      <c s="101" r="BF27"/>
      <c s="116" r="BG27"/>
      <c s="101" r="BH27"/>
      <c s="100" r="BI27"/>
      <c s="101" r="BJ27"/>
      <c s="116" r="BK27"/>
      <c s="101" r="BL27"/>
      <c s="100" r="BM27"/>
      <c s="101" r="BN27"/>
      <c s="96" r="BO27"/>
      <c s="96" r="BP27"/>
      <c s="96" r="BQ27"/>
      <c s="96" r="BR27"/>
      <c s="96" r="BS27"/>
      <c s="96" r="BT27"/>
      <c s="103" r="BU27"/>
      <c s="103" r="BV27"/>
      <c s="103" r="BW27"/>
      <c s="103" r="BX27"/>
      <c s="103" r="BY27"/>
      <c s="103" r="BZ27"/>
      <c s="7" r="CA27"/>
      <c s="74" r="CB27"/>
      <c s="74" r="CC27"/>
      <c s="74" r="CD27"/>
      <c s="74" r="CE27"/>
      <c s="74" r="CF27"/>
      <c s="74" r="CG27"/>
      <c s="74" r="CH27"/>
      <c s="74" r="CI27"/>
      <c s="74" r="CJ27"/>
    </row>
    <row customHeight="1" r="28" hidden="1" ht="15.75">
      <c t="str" s="7" r="A28">
        <f>A132</f>
        <v>22</v>
      </c>
      <c t="str" s="93" r="B28">
        <f>B132</f>
        <v>9/27/2014</v>
      </c>
      <c t="str" s="7" r="C28">
        <f>C132</f>
        <v>männlich U16</v>
      </c>
      <c t="str" s="7" r="D28">
        <f>D132</f>
        <v>Gr B</v>
      </c>
      <c t="str" s="7" r="E28">
        <f>E132</f>
        <v>7</v>
      </c>
      <c t="str" s="7" r="F28">
        <f>F132</f>
        <v>5</v>
      </c>
      <c t="str" s="7" r="G28">
        <f>G132</f>
        <v>22</v>
      </c>
      <c t="str" s="109" r="H28">
        <f>H132</f>
        <v>VfL Pinneberg</v>
      </c>
      <c t="str" s="109" r="I28">
        <f>I132</f>
        <v> -</v>
      </c>
      <c t="str" s="109" r="J28">
        <f>J132</f>
        <v>TV Dieburg</v>
      </c>
      <c t="str" s="109" r="K28">
        <f>K132</f>
        <v/>
      </c>
      <c t="str" s="109" r="L28">
        <f>L132</f>
        <v>TV Segnitz</v>
      </c>
      <c t="str" s="109" r="M28">
        <f>M132</f>
        <v> </v>
      </c>
      <c t="str" s="109" r="N28">
        <f>N132</f>
        <v> </v>
      </c>
      <c t="str" s="109" r="O28">
        <f>O132</f>
        <v> </v>
      </c>
      <c s="109" r="P28"/>
      <c s="110" r="Q28"/>
      <c s="111" r="R28"/>
      <c s="110" r="S28"/>
      <c s="110" r="T28"/>
      <c s="110" r="U28"/>
      <c s="111" r="V28"/>
      <c s="110" r="W28"/>
      <c s="110" r="X28"/>
      <c s="110" r="Y28"/>
      <c s="111" r="Z28"/>
      <c s="110" r="AA28"/>
      <c s="110" r="AB28"/>
      <c s="110" r="AC28"/>
      <c s="110" r="AD28"/>
      <c s="110" r="AE28"/>
      <c s="110" r="AF28"/>
      <c s="110" r="AG28"/>
      <c s="112" r="AH28"/>
      <c s="112" r="AI28"/>
      <c s="112" r="AJ28"/>
      <c s="112" r="AK28"/>
      <c s="112" r="AL28"/>
      <c s="112" r="AM28"/>
      <c s="112" r="AN28"/>
      <c s="7" r="AO28"/>
      <c s="93" r="AP28"/>
      <c s="7" r="AQ28"/>
      <c s="7" r="AR28"/>
      <c s="7" r="AS28"/>
      <c s="82" r="AT28"/>
      <c s="94" r="AU28"/>
      <c s="114" r="AV28"/>
      <c s="99" r="AW28"/>
      <c s="115" r="AX28"/>
      <c s="115" r="AY28"/>
      <c s="115" r="AZ28"/>
      <c s="115" r="BA28"/>
      <c s="115" r="BB28"/>
      <c s="115" r="BC28"/>
      <c s="101" r="BD28"/>
      <c s="100" r="BE28"/>
      <c s="101" r="BF28"/>
      <c s="116" r="BG28"/>
      <c s="101" r="BH28"/>
      <c s="100" r="BI28"/>
      <c s="101" r="BJ28"/>
      <c s="116" r="BK28"/>
      <c s="101" r="BL28"/>
      <c s="100" r="BM28"/>
      <c s="101" r="BN28"/>
      <c s="96" r="BO28"/>
      <c s="96" r="BP28"/>
      <c s="96" r="BQ28"/>
      <c s="96" r="BR28"/>
      <c s="96" r="BS28"/>
      <c s="96" r="BT28"/>
      <c s="103" r="BU28"/>
      <c s="103" r="BV28"/>
      <c s="103" r="BW28"/>
      <c s="103" r="BX28"/>
      <c s="103" r="BY28"/>
      <c s="103" r="BZ28"/>
      <c s="7" r="CA28"/>
      <c s="74" r="CB28"/>
      <c s="74" r="CC28"/>
      <c s="74" r="CD28"/>
      <c s="74" r="CE28"/>
      <c s="74" r="CF28"/>
      <c s="74" r="CG28"/>
      <c s="74" r="CH28"/>
      <c s="74" r="CI28"/>
      <c s="74" r="CJ28"/>
    </row>
    <row customHeight="1" r="29" hidden="1" ht="15.75">
      <c t="str" s="7" r="A29">
        <f>A133</f>
        <v>23</v>
      </c>
      <c t="str" s="93" r="B29">
        <f>B133</f>
        <v>9/27/2014</v>
      </c>
      <c t="str" s="7" r="C29">
        <f>C133</f>
        <v>männlich U16</v>
      </c>
      <c t="str" s="7" r="D29">
        <f>D133</f>
        <v>Gr B</v>
      </c>
      <c t="str" s="7" r="E29">
        <f>E133</f>
        <v>8</v>
      </c>
      <c t="str" s="7" r="F29">
        <f>F133</f>
        <v>5</v>
      </c>
      <c t="str" s="7" r="G29">
        <f>G133</f>
        <v>23</v>
      </c>
      <c t="str" s="109" r="H29">
        <f>H133</f>
        <v>SV Kubschütz</v>
      </c>
      <c t="str" s="109" r="I29">
        <f>I133</f>
        <v> -</v>
      </c>
      <c t="str" s="109" r="J29">
        <f>J133</f>
        <v>TV Brettorf</v>
      </c>
      <c t="str" s="109" r="K29">
        <f>K133</f>
        <v/>
      </c>
      <c t="str" s="109" r="L29">
        <f>L133</f>
        <v>TV Dieburg</v>
      </c>
      <c t="str" s="109" r="M29">
        <f>M133</f>
        <v> </v>
      </c>
      <c t="str" s="109" r="N29">
        <f>N133</f>
        <v> </v>
      </c>
      <c t="str" s="109" r="O29">
        <f>O133</f>
        <v> </v>
      </c>
      <c s="109" r="P29"/>
      <c s="110" r="Q29"/>
      <c s="111" r="R29"/>
      <c s="110" r="S29"/>
      <c s="110" r="T29"/>
      <c s="110" r="U29"/>
      <c s="111" r="V29"/>
      <c s="110" r="W29"/>
      <c s="110" r="X29"/>
      <c s="110" r="Y29"/>
      <c s="111" r="Z29"/>
      <c s="110" r="AA29"/>
      <c s="110" r="AB29"/>
      <c s="110" r="AC29"/>
      <c s="110" r="AD29"/>
      <c s="110" r="AE29"/>
      <c s="110" r="AF29"/>
      <c s="110" r="AG29"/>
      <c s="112" r="AH29"/>
      <c s="112" r="AI29"/>
      <c s="112" r="AJ29"/>
      <c s="112" r="AK29"/>
      <c s="112" r="AL29"/>
      <c s="112" r="AM29"/>
      <c s="112" r="AN29"/>
      <c s="7" r="AO29"/>
      <c s="93" r="AP29"/>
      <c s="7" r="AQ29"/>
      <c s="7" r="AR29"/>
      <c s="7" r="AS29"/>
      <c s="82" r="AT29"/>
      <c s="94" r="AU29"/>
      <c s="114" r="AV29"/>
      <c s="99" r="AW29"/>
      <c s="115" r="AX29"/>
      <c s="115" r="AY29"/>
      <c s="115" r="AZ29"/>
      <c s="115" r="BA29"/>
      <c s="115" r="BB29"/>
      <c s="115" r="BC29"/>
      <c s="101" r="BD29"/>
      <c s="100" r="BE29"/>
      <c s="101" r="BF29"/>
      <c s="116" r="BG29"/>
      <c s="101" r="BH29"/>
      <c s="100" r="BI29"/>
      <c s="101" r="BJ29"/>
      <c s="116" r="BK29"/>
      <c s="101" r="BL29"/>
      <c s="100" r="BM29"/>
      <c s="101" r="BN29"/>
      <c s="96" r="BO29"/>
      <c s="96" r="BP29"/>
      <c s="96" r="BQ29"/>
      <c s="96" r="BR29"/>
      <c s="96" r="BS29"/>
      <c s="96" r="BT29"/>
      <c s="103" r="BU29"/>
      <c s="103" r="BV29"/>
      <c s="103" r="BW29"/>
      <c s="103" r="BX29"/>
      <c s="103" r="BY29"/>
      <c s="103" r="BZ29"/>
      <c s="7" r="CA29"/>
      <c s="74" r="CB29"/>
      <c s="74" r="CC29"/>
      <c s="74" r="CD29"/>
      <c s="74" r="CE29"/>
      <c s="74" r="CF29"/>
      <c s="74" r="CG29"/>
      <c s="74" r="CH29"/>
      <c s="74" r="CI29"/>
      <c s="74" r="CJ29"/>
    </row>
    <row customHeight="1" r="30" hidden="1" ht="15.75">
      <c t="str" s="7" r="A30">
        <f>A134</f>
        <v>24</v>
      </c>
      <c t="str" s="93" r="B30">
        <f>B134</f>
        <v>9/27/2014</v>
      </c>
      <c t="str" s="7" r="C30">
        <f>C134</f>
        <v>männlich U16</v>
      </c>
      <c t="str" s="7" r="D30">
        <f>D134</f>
        <v>Gr B</v>
      </c>
      <c t="str" s="7" r="E30">
        <f>E134</f>
        <v>9</v>
      </c>
      <c t="str" s="7" r="F30">
        <f>F134</f>
        <v>5</v>
      </c>
      <c t="str" s="7" r="G30">
        <f>G134</f>
        <v>24</v>
      </c>
      <c t="str" s="109" r="H30">
        <f>H134</f>
        <v>TV Segnitz</v>
      </c>
      <c t="str" s="109" r="I30">
        <f>I134</f>
        <v> -</v>
      </c>
      <c t="str" s="109" r="J30">
        <f>J134</f>
        <v>NlV Vaihingen</v>
      </c>
      <c t="str" s="109" r="K30">
        <f>K134</f>
        <v/>
      </c>
      <c t="str" s="109" r="L30">
        <f>L134</f>
        <v>TV Brettorf</v>
      </c>
      <c t="str" s="109" r="M30">
        <f>M134</f>
        <v> </v>
      </c>
      <c t="str" s="109" r="N30">
        <f>N134</f>
        <v> </v>
      </c>
      <c t="str" s="109" r="O30">
        <f>O134</f>
        <v> </v>
      </c>
      <c s="109" r="P30"/>
      <c s="110" r="Q30"/>
      <c s="111" r="R30"/>
      <c s="110" r="S30"/>
      <c s="110" r="T30"/>
      <c s="110" r="U30"/>
      <c s="111" r="V30"/>
      <c s="110" r="W30"/>
      <c s="110" r="X30"/>
      <c s="110" r="Y30"/>
      <c s="111" r="Z30"/>
      <c s="110" r="AA30"/>
      <c s="110" r="AB30"/>
      <c s="110" r="AC30"/>
      <c s="110" r="AD30"/>
      <c s="110" r="AE30"/>
      <c s="110" r="AF30"/>
      <c s="110" r="AG30"/>
      <c s="112" r="AH30"/>
      <c s="112" r="AI30"/>
      <c s="112" r="AJ30"/>
      <c s="112" r="AK30"/>
      <c s="112" r="AL30"/>
      <c s="112" r="AM30"/>
      <c s="112" r="AN30"/>
      <c s="7" r="AO30"/>
      <c s="93" r="AP30"/>
      <c s="7" r="AQ30"/>
      <c s="7" r="AR30"/>
      <c s="7" r="AS30"/>
      <c s="82" r="AT30"/>
      <c s="94" r="AU30"/>
      <c s="114" r="AV30"/>
      <c s="99" r="AW30"/>
      <c s="115" r="AX30"/>
      <c s="115" r="AY30"/>
      <c s="115" r="AZ30"/>
      <c s="115" r="BA30"/>
      <c s="115" r="BB30"/>
      <c s="115" r="BC30"/>
      <c s="101" r="BD30"/>
      <c s="100" r="BE30"/>
      <c s="101" r="BF30"/>
      <c s="116" r="BG30"/>
      <c s="101" r="BH30"/>
      <c s="100" r="BI30"/>
      <c s="101" r="BJ30"/>
      <c s="116" r="BK30"/>
      <c s="101" r="BL30"/>
      <c s="100" r="BM30"/>
      <c s="101" r="BN30"/>
      <c s="96" r="BO30"/>
      <c s="96" r="BP30"/>
      <c s="96" r="BQ30"/>
      <c s="96" r="BR30"/>
      <c s="96" r="BS30"/>
      <c s="96" r="BT30"/>
      <c s="103" r="BU30"/>
      <c s="103" r="BV30"/>
      <c s="103" r="BW30"/>
      <c s="103" r="BX30"/>
      <c s="103" r="BY30"/>
      <c s="103" r="BZ30"/>
      <c s="7" r="CA30"/>
      <c s="74" r="CB30"/>
      <c s="74" r="CC30"/>
      <c s="74" r="CD30"/>
      <c s="74" r="CE30"/>
      <c s="74" r="CF30"/>
      <c s="74" r="CG30"/>
      <c s="74" r="CH30"/>
      <c s="74" r="CI30"/>
      <c s="74" r="CJ30"/>
    </row>
    <row customHeight="1" r="31" hidden="1" ht="15.75">
      <c t="str" s="7" r="A31">
        <f>A135</f>
        <v>25</v>
      </c>
      <c t="str" s="93" r="B31">
        <f>B135</f>
        <v>9/27/2014</v>
      </c>
      <c t="str" s="7" r="C31">
        <f>C135</f>
        <v>männlich U16</v>
      </c>
      <c t="str" s="7" r="D31">
        <f>D135</f>
        <v>Gr B</v>
      </c>
      <c t="str" s="7" r="E31">
        <f>E135</f>
        <v>10</v>
      </c>
      <c t="str" s="7" r="F31">
        <f>F135</f>
        <v>5</v>
      </c>
      <c t="str" s="7" r="G31">
        <f>G135</f>
        <v>25</v>
      </c>
      <c t="str" s="109" r="H31">
        <f>H135</f>
        <v>VfL Pinneberg</v>
      </c>
      <c t="str" s="109" r="I31">
        <f>I135</f>
        <v> -</v>
      </c>
      <c t="str" s="109" r="J31">
        <f>J135</f>
        <v>SV Kubschütz</v>
      </c>
      <c t="str" s="109" r="K31">
        <f>K135</f>
        <v/>
      </c>
      <c t="str" s="109" r="L31">
        <f>L135</f>
        <v>TV Segnitz</v>
      </c>
      <c t="str" s="109" r="M31">
        <f>M135</f>
        <v> </v>
      </c>
      <c t="str" s="109" r="N31">
        <f>N135</f>
        <v> </v>
      </c>
      <c t="str" s="109" r="O31">
        <f>O135</f>
        <v> </v>
      </c>
      <c s="109" r="P31"/>
      <c s="110" r="Q31"/>
      <c s="111" r="R31"/>
      <c s="110" r="S31"/>
      <c s="110" r="T31"/>
      <c s="110" r="U31"/>
      <c s="111" r="V31"/>
      <c s="110" r="W31"/>
      <c s="110" r="X31"/>
      <c s="110" r="Y31"/>
      <c s="111" r="Z31"/>
      <c s="110" r="AA31"/>
      <c s="110" r="AB31"/>
      <c s="110" r="AC31"/>
      <c s="110" r="AD31"/>
      <c s="110" r="AE31"/>
      <c s="110" r="AF31"/>
      <c s="110" r="AG31"/>
      <c s="112" r="AH31"/>
      <c s="112" r="AI31"/>
      <c s="112" r="AJ31"/>
      <c s="112" r="AK31"/>
      <c s="112" r="AL31"/>
      <c s="112" r="AM31"/>
      <c s="112" r="AN31"/>
      <c s="7" r="AO31"/>
      <c s="93" r="AP31"/>
      <c s="7" r="AQ31"/>
      <c s="7" r="AR31"/>
      <c s="7" r="AS31"/>
      <c s="82" r="AT31"/>
      <c s="94" r="AU31"/>
      <c s="114" r="AV31"/>
      <c s="99" r="AW31"/>
      <c s="115" r="AX31"/>
      <c s="115" r="AY31"/>
      <c s="115" r="AZ31"/>
      <c s="115" r="BA31"/>
      <c s="115" r="BB31"/>
      <c s="115" r="BC31"/>
      <c s="101" r="BD31"/>
      <c s="100" r="BE31"/>
      <c s="101" r="BF31"/>
      <c s="116" r="BG31"/>
      <c s="101" r="BH31"/>
      <c s="100" r="BI31"/>
      <c s="101" r="BJ31"/>
      <c s="116" r="BK31"/>
      <c s="101" r="BL31"/>
      <c s="100" r="BM31"/>
      <c s="101" r="BN31"/>
      <c s="96" r="BO31"/>
      <c s="96" r="BP31"/>
      <c s="96" r="BQ31"/>
      <c s="96" r="BR31"/>
      <c s="96" r="BS31"/>
      <c s="96" r="BT31"/>
      <c s="103" r="BU31"/>
      <c s="103" r="BV31"/>
      <c s="103" r="BW31"/>
      <c s="103" r="BX31"/>
      <c s="103" r="BY31"/>
      <c s="103" r="BZ31"/>
      <c s="7" r="CA31"/>
      <c s="74" r="CB31"/>
      <c s="74" r="CC31"/>
      <c s="74" r="CD31"/>
      <c s="74" r="CE31"/>
      <c s="74" r="CF31"/>
      <c s="74" r="CG31"/>
      <c s="74" r="CH31"/>
      <c s="74" r="CI31"/>
      <c s="74" r="CJ31"/>
    </row>
    <row customHeight="1" r="32" hidden="1" ht="15.75">
      <c t="str" s="7" r="A32">
        <f>A136</f>
        <v>26</v>
      </c>
      <c t="str" s="93" r="B32">
        <f>B136</f>
        <v>9/27/2014</v>
      </c>
      <c t="str" s="7" r="C32">
        <f>C136</f>
        <v>männlich U16</v>
      </c>
      <c t="str" s="7" r="D32">
        <f>D136</f>
        <v>Gr B</v>
      </c>
      <c t="str" s="7" r="E32">
        <f>E136</f>
        <v>11</v>
      </c>
      <c t="str" s="7" r="F32">
        <f>F136</f>
        <v>5</v>
      </c>
      <c t="str" s="7" r="G32">
        <f>G136</f>
        <v>26</v>
      </c>
      <c t="str" s="109" r="H32">
        <f>H136</f>
        <v>TV Brettorf</v>
      </c>
      <c t="str" s="109" r="I32">
        <f>I136</f>
        <v> -</v>
      </c>
      <c t="str" s="109" r="J32">
        <f>J136</f>
        <v>TV Dieburg</v>
      </c>
      <c t="str" s="109" r="K32">
        <f>K136</f>
        <v/>
      </c>
      <c t="str" s="109" r="L32">
        <f>L136</f>
        <v>NlV Vaihingen</v>
      </c>
      <c t="str" s="109" r="M32">
        <f>M136</f>
        <v> </v>
      </c>
      <c t="str" s="109" r="N32">
        <f>N136</f>
        <v> </v>
      </c>
      <c t="str" s="109" r="O32">
        <f>O136</f>
        <v> </v>
      </c>
      <c s="109" r="P32"/>
      <c s="110" r="Q32"/>
      <c s="111" r="R32"/>
      <c s="110" r="S32"/>
      <c s="110" r="T32"/>
      <c s="110" r="U32"/>
      <c s="111" r="V32"/>
      <c s="110" r="W32"/>
      <c s="110" r="X32"/>
      <c s="110" r="Y32"/>
      <c s="111" r="Z32"/>
      <c s="110" r="AA32"/>
      <c s="110" r="AB32"/>
      <c s="110" r="AC32"/>
      <c s="110" r="AD32"/>
      <c s="110" r="AE32"/>
      <c s="110" r="AF32"/>
      <c s="110" r="AG32"/>
      <c s="112" r="AH32"/>
      <c s="112" r="AI32"/>
      <c s="112" r="AJ32"/>
      <c s="112" r="AK32"/>
      <c s="112" r="AL32"/>
      <c s="112" r="AM32"/>
      <c s="112" r="AN32"/>
      <c s="7" r="AO32"/>
      <c s="93" r="AP32"/>
      <c s="7" r="AQ32"/>
      <c s="7" r="AR32"/>
      <c s="7" r="AS32"/>
      <c s="82" r="AT32"/>
      <c s="94" r="AU32"/>
      <c s="114" r="AV32"/>
      <c s="99" r="AW32"/>
      <c s="115" r="AX32"/>
      <c s="115" r="AY32"/>
      <c s="115" r="AZ32"/>
      <c s="115" r="BA32"/>
      <c s="115" r="BB32"/>
      <c s="115" r="BC32"/>
      <c s="101" r="BD32"/>
      <c s="100" r="BE32"/>
      <c s="101" r="BF32"/>
      <c s="116" r="BG32"/>
      <c s="101" r="BH32"/>
      <c s="100" r="BI32"/>
      <c s="101" r="BJ32"/>
      <c s="116" r="BK32"/>
      <c s="101" r="BL32"/>
      <c s="100" r="BM32"/>
      <c s="101" r="BN32"/>
      <c s="96" r="BO32"/>
      <c s="96" r="BP32"/>
      <c s="96" r="BQ32"/>
      <c s="96" r="BR32"/>
      <c s="96" r="BS32"/>
      <c s="96" r="BT32"/>
      <c s="103" r="BU32"/>
      <c s="103" r="BV32"/>
      <c s="103" r="BW32"/>
      <c s="103" r="BX32"/>
      <c s="103" r="BY32"/>
      <c s="103" r="BZ32"/>
      <c s="7" r="CA32"/>
      <c s="74" r="CB32"/>
      <c s="74" r="CC32"/>
      <c s="74" r="CD32"/>
      <c s="74" r="CE32"/>
      <c s="74" r="CF32"/>
      <c s="74" r="CG32"/>
      <c s="74" r="CH32"/>
      <c s="74" r="CI32"/>
      <c s="74" r="CJ32"/>
    </row>
    <row customHeight="1" r="33" hidden="1" ht="15.75">
      <c t="str" s="7" r="A33">
        <f>A137</f>
        <v>27</v>
      </c>
      <c t="str" s="93" r="B33">
        <f>B137</f>
        <v>9/27/2014</v>
      </c>
      <c t="str" s="7" r="C33">
        <f>C137</f>
        <v>männlich U16</v>
      </c>
      <c t="str" s="7" r="D33">
        <f>D137</f>
        <v>Gr B</v>
      </c>
      <c t="str" s="7" r="E33">
        <f>E137</f>
        <v>12</v>
      </c>
      <c t="str" s="7" r="F33">
        <f>F137</f>
        <v>5</v>
      </c>
      <c t="str" s="7" r="G33">
        <f>G137</f>
        <v>27</v>
      </c>
      <c t="str" s="109" r="H33">
        <f>H137</f>
        <v>VfL Pinneberg</v>
      </c>
      <c t="str" s="109" r="I33">
        <f>I137</f>
        <v> -</v>
      </c>
      <c t="str" s="109" r="J33">
        <f>J137</f>
        <v>TV Segnitz</v>
      </c>
      <c t="str" s="109" r="K33">
        <f>K137</f>
        <v/>
      </c>
      <c t="str" s="109" r="L33">
        <f>L137</f>
        <v>TV Brettorf</v>
      </c>
      <c t="str" s="109" r="M33">
        <f>M137</f>
        <v> </v>
      </c>
      <c t="str" s="109" r="N33">
        <f>N137</f>
        <v> </v>
      </c>
      <c t="str" s="109" r="O33">
        <f>O137</f>
        <v> </v>
      </c>
      <c s="109" r="P33"/>
      <c s="110" r="Q33"/>
      <c s="111" r="R33"/>
      <c s="110" r="S33"/>
      <c s="110" r="T33"/>
      <c s="110" r="U33"/>
      <c s="111" r="V33"/>
      <c s="110" r="W33"/>
      <c s="110" r="X33"/>
      <c s="110" r="Y33"/>
      <c s="111" r="Z33"/>
      <c s="110" r="AA33"/>
      <c s="110" r="AB33"/>
      <c s="110" r="AC33"/>
      <c s="110" r="AD33"/>
      <c s="110" r="AE33"/>
      <c s="110" r="AF33"/>
      <c s="110" r="AG33"/>
      <c s="112" r="AH33"/>
      <c s="112" r="AI33"/>
      <c s="112" r="AJ33"/>
      <c s="112" r="AK33"/>
      <c s="112" r="AL33"/>
      <c s="112" r="AM33"/>
      <c s="112" r="AN33"/>
      <c s="7" r="AO33"/>
      <c s="93" r="AP33"/>
      <c s="7" r="AQ33"/>
      <c s="7" r="AR33"/>
      <c s="7" r="AS33"/>
      <c s="82" r="AT33"/>
      <c s="94" r="AU33"/>
      <c s="114" r="AV33"/>
      <c s="99" r="AW33"/>
      <c s="115" r="AX33"/>
      <c s="115" r="AY33"/>
      <c s="115" r="AZ33"/>
      <c s="115" r="BA33"/>
      <c s="115" r="BB33"/>
      <c s="115" r="BC33"/>
      <c s="101" r="BD33"/>
      <c s="100" r="BE33"/>
      <c s="101" r="BF33"/>
      <c s="116" r="BG33"/>
      <c s="101" r="BH33"/>
      <c s="100" r="BI33"/>
      <c s="101" r="BJ33"/>
      <c s="116" r="BK33"/>
      <c s="101" r="BL33"/>
      <c s="100" r="BM33"/>
      <c s="101" r="BN33"/>
      <c s="96" r="BO33"/>
      <c s="96" r="BP33"/>
      <c s="96" r="BQ33"/>
      <c s="96" r="BR33"/>
      <c s="96" r="BS33"/>
      <c s="96" r="BT33"/>
      <c s="103" r="BU33"/>
      <c s="103" r="BV33"/>
      <c s="103" r="BW33"/>
      <c s="103" r="BX33"/>
      <c s="103" r="BY33"/>
      <c s="103" r="BZ33"/>
      <c s="7" r="CA33"/>
      <c s="74" r="CB33"/>
      <c s="74" r="CC33"/>
      <c s="74" r="CD33"/>
      <c s="74" r="CE33"/>
      <c s="74" r="CF33"/>
      <c s="74" r="CG33"/>
      <c s="74" r="CH33"/>
      <c s="74" r="CI33"/>
      <c s="74" r="CJ33"/>
    </row>
    <row customHeight="1" r="34" hidden="1" ht="15.75">
      <c t="str" s="7" r="A34">
        <f>A138</f>
        <v>28</v>
      </c>
      <c t="str" s="93" r="B34">
        <f>B138</f>
        <v>9/27/2014</v>
      </c>
      <c t="str" s="7" r="C34">
        <f>C138</f>
        <v>männlich U16</v>
      </c>
      <c t="str" s="7" r="D34">
        <f>D138</f>
        <v>Gr B</v>
      </c>
      <c t="str" s="7" r="E34">
        <f>E138</f>
        <v>13</v>
      </c>
      <c t="str" s="7" r="F34">
        <f>F138</f>
        <v>5</v>
      </c>
      <c t="str" s="7" r="G34">
        <f>G138</f>
        <v>28</v>
      </c>
      <c t="str" s="109" r="H34">
        <f>H138</f>
        <v>NlV Vaihingen</v>
      </c>
      <c t="str" s="109" r="I34">
        <f>I138</f>
        <v> -</v>
      </c>
      <c t="str" s="109" r="J34">
        <f>J138</f>
        <v>TV Dieburg</v>
      </c>
      <c t="str" s="109" r="K34">
        <f>K138</f>
        <v/>
      </c>
      <c t="str" s="109" r="L34">
        <f>L138</f>
        <v>VfL Pinneberg</v>
      </c>
      <c t="str" s="109" r="M34">
        <f>M138</f>
        <v> </v>
      </c>
      <c t="str" s="109" r="N34">
        <f>N138</f>
        <v> </v>
      </c>
      <c t="str" s="109" r="O34">
        <f>O138</f>
        <v> </v>
      </c>
      <c s="109" r="P34"/>
      <c s="110" r="Q34"/>
      <c s="111" r="R34"/>
      <c s="110" r="S34"/>
      <c s="110" r="T34"/>
      <c s="110" r="U34"/>
      <c s="111" r="V34"/>
      <c s="110" r="W34"/>
      <c s="110" r="X34"/>
      <c s="110" r="Y34"/>
      <c s="111" r="Z34"/>
      <c s="110" r="AA34"/>
      <c s="110" r="AB34"/>
      <c s="110" r="AC34"/>
      <c s="110" r="AD34"/>
      <c s="110" r="AE34"/>
      <c s="110" r="AF34"/>
      <c s="110" r="AG34"/>
      <c s="112" r="AH34"/>
      <c s="112" r="AI34"/>
      <c s="112" r="AJ34"/>
      <c s="112" r="AK34"/>
      <c s="112" r="AL34"/>
      <c s="112" r="AM34"/>
      <c s="112" r="AN34"/>
      <c s="7" r="AO34"/>
      <c s="93" r="AP34"/>
      <c s="7" r="AQ34"/>
      <c s="7" r="AR34"/>
      <c s="7" r="AS34"/>
      <c s="82" r="AT34"/>
      <c s="94" r="AU34"/>
      <c s="114" r="AV34"/>
      <c s="99" r="AW34"/>
      <c s="115" r="AX34"/>
      <c s="115" r="AY34"/>
      <c s="115" r="AZ34"/>
      <c s="115" r="BA34"/>
      <c s="115" r="BB34"/>
      <c s="115" r="BC34"/>
      <c s="101" r="BD34"/>
      <c s="100" r="BE34"/>
      <c s="101" r="BF34"/>
      <c s="116" r="BG34"/>
      <c s="101" r="BH34"/>
      <c s="100" r="BI34"/>
      <c s="101" r="BJ34"/>
      <c s="116" r="BK34"/>
      <c s="101" r="BL34"/>
      <c s="100" r="BM34"/>
      <c s="101" r="BN34"/>
      <c s="96" r="BO34"/>
      <c s="96" r="BP34"/>
      <c s="96" r="BQ34"/>
      <c s="96" r="BR34"/>
      <c s="96" r="BS34"/>
      <c s="96" r="BT34"/>
      <c s="103" r="BU34"/>
      <c s="103" r="BV34"/>
      <c s="103" r="BW34"/>
      <c s="103" r="BX34"/>
      <c s="103" r="BY34"/>
      <c s="103" r="BZ34"/>
      <c s="7" r="CA34"/>
      <c s="74" r="CB34"/>
      <c s="74" r="CC34"/>
      <c s="74" r="CD34"/>
      <c s="74" r="CE34"/>
      <c s="74" r="CF34"/>
      <c s="74" r="CG34"/>
      <c s="74" r="CH34"/>
      <c s="74" r="CI34"/>
      <c s="74" r="CJ34"/>
    </row>
    <row customHeight="1" r="35" hidden="1" ht="15.75">
      <c t="str" s="7" r="A35">
        <f>A139</f>
        <v>29</v>
      </c>
      <c t="str" s="93" r="B35">
        <f>B139</f>
        <v>9/27/2014</v>
      </c>
      <c t="str" s="7" r="C35">
        <f>C139</f>
        <v>männlich U16</v>
      </c>
      <c t="str" s="7" r="D35">
        <f>D139</f>
        <v>Gr B</v>
      </c>
      <c t="str" s="7" r="E35">
        <f>E139</f>
        <v>14</v>
      </c>
      <c t="str" s="7" r="F35">
        <f>F139</f>
        <v>5</v>
      </c>
      <c t="str" s="7" r="G35">
        <f>G139</f>
        <v>29</v>
      </c>
      <c t="str" s="109" r="H35">
        <f>H139</f>
        <v>SV Kubschütz</v>
      </c>
      <c t="str" s="109" r="I35">
        <f>I139</f>
        <v> -</v>
      </c>
      <c t="str" s="109" r="J35">
        <f>J139</f>
        <v>TV Segnitz</v>
      </c>
      <c t="str" s="109" r="K35">
        <f>K139</f>
        <v/>
      </c>
      <c t="str" s="109" r="L35">
        <f>L139</f>
        <v>TV Dieburg</v>
      </c>
      <c t="str" s="109" r="M35">
        <f>M139</f>
        <v> </v>
      </c>
      <c t="str" s="109" r="N35">
        <f>N139</f>
        <v> </v>
      </c>
      <c t="str" s="109" r="O35">
        <f>O139</f>
        <v> </v>
      </c>
      <c s="109" r="P35"/>
      <c s="110" r="Q35"/>
      <c s="111" r="R35"/>
      <c s="110" r="S35"/>
      <c s="110" r="T35"/>
      <c s="110" r="U35"/>
      <c s="111" r="V35"/>
      <c s="110" r="W35"/>
      <c s="110" r="X35"/>
      <c s="110" r="Y35"/>
      <c s="111" r="Z35"/>
      <c s="110" r="AA35"/>
      <c s="110" r="AB35"/>
      <c s="110" r="AC35"/>
      <c s="110" r="AD35"/>
      <c s="110" r="AE35"/>
      <c s="110" r="AF35"/>
      <c s="110" r="AG35"/>
      <c s="112" r="AH35"/>
      <c s="112" r="AI35"/>
      <c s="112" r="AJ35"/>
      <c s="112" r="AK35"/>
      <c s="112" r="AL35"/>
      <c s="112" r="AM35"/>
      <c s="112" r="AN35"/>
      <c s="7" r="AO35"/>
      <c s="93" r="AP35"/>
      <c s="7" r="AQ35"/>
      <c s="7" r="AR35"/>
      <c s="7" r="AS35"/>
      <c s="82" r="AT35"/>
      <c s="94" r="AU35"/>
      <c s="114" r="AV35"/>
      <c s="99" r="AW35"/>
      <c s="115" r="AX35"/>
      <c s="115" r="AY35"/>
      <c s="115" r="AZ35"/>
      <c s="115" r="BA35"/>
      <c s="115" r="BB35"/>
      <c s="115" r="BC35"/>
      <c s="101" r="BD35"/>
      <c s="100" r="BE35"/>
      <c s="101" r="BF35"/>
      <c s="116" r="BG35"/>
      <c s="101" r="BH35"/>
      <c s="100" r="BI35"/>
      <c s="101" r="BJ35"/>
      <c s="116" r="BK35"/>
      <c s="101" r="BL35"/>
      <c s="100" r="BM35"/>
      <c s="101" r="BN35"/>
      <c s="96" r="BO35"/>
      <c s="96" r="BP35"/>
      <c s="96" r="BQ35"/>
      <c s="96" r="BR35"/>
      <c s="96" r="BS35"/>
      <c s="96" r="BT35"/>
      <c s="103" r="BU35"/>
      <c s="103" r="BV35"/>
      <c s="103" r="BW35"/>
      <c s="103" r="BX35"/>
      <c s="103" r="BY35"/>
      <c s="103" r="BZ35"/>
      <c s="7" r="CA35"/>
      <c s="74" r="CB35"/>
      <c s="74" r="CC35"/>
      <c s="74" r="CD35"/>
      <c s="74" r="CE35"/>
      <c s="74" r="CF35"/>
      <c s="74" r="CG35"/>
      <c s="74" r="CH35"/>
      <c s="74" r="CI35"/>
      <c s="74" r="CJ35"/>
    </row>
    <row customHeight="1" r="36" hidden="1" ht="15.75">
      <c t="str" s="7" r="A36">
        <f>A140</f>
        <v>30</v>
      </c>
      <c t="str" s="93" r="B36">
        <f>B140</f>
        <v>9/27/2014</v>
      </c>
      <c t="str" s="7" r="C36">
        <f>C140</f>
        <v>männlich U16</v>
      </c>
      <c t="str" s="7" r="D36">
        <f>D140</f>
        <v>Gr B</v>
      </c>
      <c t="str" s="7" r="E36">
        <f>E140</f>
        <v>15</v>
      </c>
      <c t="str" s="7" r="F36">
        <f>F140</f>
        <v>5</v>
      </c>
      <c t="str" s="7" r="G36">
        <f>G140</f>
        <v>30</v>
      </c>
      <c t="str" s="109" r="H36">
        <f>H140</f>
        <v>TV Brettorf</v>
      </c>
      <c t="str" s="109" r="I36">
        <f>I140</f>
        <v> -</v>
      </c>
      <c t="str" s="109" r="J36">
        <f>J140</f>
        <v>NlV Vaihingen</v>
      </c>
      <c t="str" s="109" r="K36">
        <f>K140</f>
        <v/>
      </c>
      <c t="str" s="109" r="L36">
        <f>L140</f>
        <v>SV Kubschütz</v>
      </c>
      <c t="str" s="109" r="M36">
        <f>M140</f>
        <v> </v>
      </c>
      <c t="str" s="109" r="N36">
        <f>N140</f>
        <v> </v>
      </c>
      <c t="str" s="109" r="O36">
        <f>O140</f>
        <v> </v>
      </c>
      <c s="109" r="P36"/>
      <c s="110" r="Q36"/>
      <c s="111" r="R36"/>
      <c s="110" r="S36"/>
      <c s="110" r="T36"/>
      <c s="110" r="U36"/>
      <c s="111" r="V36"/>
      <c s="110" r="W36"/>
      <c s="110" r="X36"/>
      <c s="110" r="Y36"/>
      <c s="111" r="Z36"/>
      <c s="110" r="AA36"/>
      <c s="110" r="AB36"/>
      <c s="110" r="AC36"/>
      <c s="110" r="AD36"/>
      <c s="110" r="AE36"/>
      <c s="110" r="AF36"/>
      <c s="110" r="AG36"/>
      <c s="112" r="AH36"/>
      <c s="112" r="AI36"/>
      <c s="112" r="AJ36"/>
      <c s="112" r="AK36"/>
      <c s="112" r="AL36"/>
      <c s="112" r="AM36"/>
      <c s="112" r="AN36"/>
      <c s="7" r="AO36"/>
      <c s="93" r="AP36"/>
      <c s="7" r="AQ36"/>
      <c s="7" r="AR36"/>
      <c s="7" r="AS36"/>
      <c s="82" r="AT36"/>
      <c s="94" r="AU36"/>
      <c s="114" r="AV36"/>
      <c s="99" r="AW36"/>
      <c s="115" r="AX36"/>
      <c s="115" r="AY36"/>
      <c s="115" r="AZ36"/>
      <c s="115" r="BA36"/>
      <c s="115" r="BB36"/>
      <c s="115" r="BC36"/>
      <c s="101" r="BD36"/>
      <c s="100" r="BE36"/>
      <c s="101" r="BF36"/>
      <c s="116" r="BG36"/>
      <c s="101" r="BH36"/>
      <c s="100" r="BI36"/>
      <c s="101" r="BJ36"/>
      <c s="116" r="BK36"/>
      <c s="101" r="BL36"/>
      <c s="100" r="BM36"/>
      <c s="101" r="BN36"/>
      <c s="96" r="BO36"/>
      <c s="96" r="BP36"/>
      <c s="96" r="BQ36"/>
      <c s="96" r="BR36"/>
      <c s="96" r="BS36"/>
      <c s="96" r="BT36"/>
      <c s="103" r="BU36"/>
      <c s="103" r="BV36"/>
      <c s="103" r="BW36"/>
      <c s="103" r="BX36"/>
      <c s="103" r="BY36"/>
      <c s="103" r="BZ36"/>
      <c s="7" r="CA36"/>
      <c s="74" r="CB36"/>
      <c s="74" r="CC36"/>
      <c s="74" r="CD36"/>
      <c s="74" r="CE36"/>
      <c s="74" r="CF36"/>
      <c s="74" r="CG36"/>
      <c s="74" r="CH36"/>
      <c s="74" r="CI36"/>
      <c s="74" r="CJ36"/>
    </row>
    <row customHeight="1" r="37" hidden="1" ht="15.75">
      <c t="str" s="7" r="A37">
        <f>AO7</f>
        <v>31</v>
      </c>
      <c t="str" s="93" r="B37">
        <f>AP7</f>
        <v>9/27/2014</v>
      </c>
      <c t="str" s="7" r="C37">
        <f>AQ7</f>
        <v>männlich U16</v>
      </c>
      <c t="str" s="7" r="D37">
        <f>AR7</f>
        <v>Grp C</v>
      </c>
      <c t="str" s="7" r="E37">
        <f>AS7</f>
        <v>1</v>
      </c>
      <c t="str" s="7" r="F37">
        <f>AT7</f>
        <v>1</v>
      </c>
      <c t="str" s="7" r="G37">
        <f>AU7</f>
        <v>31</v>
      </c>
      <c t="str" s="109" r="H37">
        <f>AV7</f>
        <v>TSV Lola</v>
      </c>
      <c t="str" s="109" r="I37">
        <f>AW7</f>
        <v> -</v>
      </c>
      <c t="str" s="109" r="J37">
        <f>AX7</f>
        <v>TB Oppau</v>
      </c>
      <c t="str" s="109" r="K37">
        <f>AY7</f>
        <v/>
      </c>
      <c t="str" s="109" r="L37">
        <f>AZ7</f>
        <v>TSV Gärtringen</v>
      </c>
      <c t="str" s="109" r="M37">
        <f>BA7</f>
        <v> </v>
      </c>
      <c t="str" s="109" r="N37">
        <f>BB7</f>
        <v> </v>
      </c>
      <c t="str" s="109" r="O37">
        <f>BC7</f>
        <v> </v>
      </c>
      <c s="109" r="P37"/>
      <c s="110" r="Q37"/>
      <c s="111" r="R37"/>
      <c s="110" r="S37"/>
      <c s="110" r="T37"/>
      <c s="110" r="U37"/>
      <c s="111" r="V37"/>
      <c s="110" r="W37"/>
      <c s="110" r="X37"/>
      <c s="110" r="Y37"/>
      <c s="111" r="Z37"/>
      <c s="110" r="AA37"/>
      <c s="110" r="AB37"/>
      <c s="110" r="AC37"/>
      <c s="110" r="AD37"/>
      <c s="110" r="AE37"/>
      <c s="110" r="AF37"/>
      <c s="110" r="AG37"/>
      <c s="112" r="AH37"/>
      <c s="112" r="AI37"/>
      <c s="112" r="AJ37"/>
      <c s="112" r="AK37"/>
      <c s="112" r="AL37"/>
      <c s="112" r="AM37"/>
      <c s="112" r="AN37"/>
      <c s="7" r="AO37"/>
      <c s="93" r="AP37"/>
      <c s="7" r="AQ37"/>
      <c s="7" r="AR37"/>
      <c s="7" r="AS37"/>
      <c s="82" r="AT37"/>
      <c s="94" r="AU37"/>
      <c s="114" r="AV37"/>
      <c s="99" r="AW37"/>
      <c s="115" r="AX37"/>
      <c s="115" r="AY37"/>
      <c s="115" r="AZ37"/>
      <c s="115" r="BA37"/>
      <c s="115" r="BB37"/>
      <c s="115" r="BC37"/>
      <c s="101" r="BD37"/>
      <c s="100" r="BE37"/>
      <c s="101" r="BF37"/>
      <c s="116" r="BG37"/>
      <c s="101" r="BH37"/>
      <c s="100" r="BI37"/>
      <c s="101" r="BJ37"/>
      <c s="116" r="BK37"/>
      <c s="101" r="BL37"/>
      <c s="100" r="BM37"/>
      <c s="101" r="BN37"/>
      <c s="96" r="BO37"/>
      <c s="96" r="BP37"/>
      <c s="96" r="BQ37"/>
      <c s="96" r="BR37"/>
      <c s="96" r="BS37"/>
      <c s="96" r="BT37"/>
      <c s="103" r="BU37"/>
      <c s="103" r="BV37"/>
      <c s="103" r="BW37"/>
      <c s="103" r="BX37"/>
      <c s="103" r="BY37"/>
      <c s="103" r="BZ37"/>
      <c s="7" r="CA37"/>
      <c s="74" r="CB37"/>
      <c s="74" r="CC37"/>
      <c s="74" r="CD37"/>
      <c s="74" r="CE37"/>
      <c s="74" r="CF37"/>
      <c s="74" r="CG37"/>
      <c s="74" r="CH37"/>
      <c s="74" r="CI37"/>
      <c s="74" r="CJ37"/>
    </row>
    <row customHeight="1" r="38" hidden="1" ht="15.75">
      <c t="str" s="7" r="A38">
        <f>AO8</f>
        <v>32</v>
      </c>
      <c t="str" s="93" r="B38">
        <f>AP8</f>
        <v>9/27/2014</v>
      </c>
      <c t="str" s="7" r="C38">
        <f>AQ8</f>
        <v>männlich U16</v>
      </c>
      <c t="str" s="7" r="D38">
        <f>AR8</f>
        <v>Grp C</v>
      </c>
      <c t="str" s="7" r="E38">
        <f>AS8</f>
        <v>1</v>
      </c>
      <c t="str" s="7" r="F38">
        <f>AT8</f>
        <v>2</v>
      </c>
      <c t="str" s="7" r="G38">
        <f>AU8</f>
        <v>32</v>
      </c>
      <c t="str" s="109" r="H38">
        <f>AV8</f>
        <v>TS Thiersheim</v>
      </c>
      <c t="str" s="109" r="I38">
        <f>AW8</f>
        <v> -</v>
      </c>
      <c t="str" s="109" r="J38">
        <f>AX8</f>
        <v>TV Langen</v>
      </c>
      <c t="str" s="109" r="K38">
        <f>AY8</f>
        <v/>
      </c>
      <c t="str" s="109" r="L38">
        <f>AZ8</f>
        <v>Leichlinger TV</v>
      </c>
      <c t="str" s="109" r="M38">
        <f>BA8</f>
        <v> </v>
      </c>
      <c t="str" s="109" r="N38">
        <f>BB8</f>
        <v> </v>
      </c>
      <c t="str" s="109" r="O38">
        <f>BC8</f>
        <v> </v>
      </c>
      <c s="109" r="P38"/>
      <c s="110" r="Q38"/>
      <c s="111" r="R38"/>
      <c s="110" r="S38"/>
      <c s="110" r="T38"/>
      <c s="110" r="U38"/>
      <c s="111" r="V38"/>
      <c s="110" r="W38"/>
      <c s="110" r="X38"/>
      <c s="110" r="Y38"/>
      <c s="111" r="Z38"/>
      <c s="110" r="AA38"/>
      <c s="110" r="AB38"/>
      <c s="110" r="AC38"/>
      <c s="110" r="AD38"/>
      <c s="110" r="AE38"/>
      <c s="110" r="AF38"/>
      <c s="110" r="AG38"/>
      <c s="112" r="AH38"/>
      <c s="112" r="AI38"/>
      <c s="112" r="AJ38"/>
      <c s="112" r="AK38"/>
      <c s="112" r="AL38"/>
      <c s="112" r="AM38"/>
      <c s="112" r="AN38"/>
      <c s="7" r="AO38"/>
      <c s="93" r="AP38"/>
      <c s="7" r="AQ38"/>
      <c s="7" r="AR38"/>
      <c s="7" r="AS38"/>
      <c s="82" r="AT38"/>
      <c s="94" r="AU38"/>
      <c s="114" r="AV38"/>
      <c s="99" r="AW38"/>
      <c s="115" r="AX38"/>
      <c s="115" r="AY38"/>
      <c s="115" r="AZ38"/>
      <c s="115" r="BA38"/>
      <c s="115" r="BB38"/>
      <c s="115" r="BC38"/>
      <c s="101" r="BD38"/>
      <c s="100" r="BE38"/>
      <c s="101" r="BF38"/>
      <c s="116" r="BG38"/>
      <c s="101" r="BH38"/>
      <c s="100" r="BI38"/>
      <c s="101" r="BJ38"/>
      <c s="116" r="BK38"/>
      <c s="101" r="BL38"/>
      <c s="100" r="BM38"/>
      <c s="101" r="BN38"/>
      <c s="96" r="BO38"/>
      <c s="96" r="BP38"/>
      <c s="96" r="BQ38"/>
      <c s="96" r="BR38"/>
      <c s="96" r="BS38"/>
      <c s="96" r="BT38"/>
      <c s="103" r="BU38"/>
      <c s="103" r="BV38"/>
      <c s="103" r="BW38"/>
      <c s="103" r="BX38"/>
      <c s="103" r="BY38"/>
      <c s="103" r="BZ38"/>
      <c s="7" r="CA38"/>
      <c s="74" r="CB38"/>
      <c s="74" r="CC38"/>
      <c s="74" r="CD38"/>
      <c s="74" r="CE38"/>
      <c s="74" r="CF38"/>
      <c s="74" r="CG38"/>
      <c s="74" r="CH38"/>
      <c s="74" r="CI38"/>
      <c s="74" r="CJ38"/>
    </row>
    <row customHeight="1" r="39" hidden="1" ht="15.75">
      <c t="str" s="7" r="A39">
        <f>AO9</f>
        <v>33</v>
      </c>
      <c t="str" s="93" r="B39">
        <f>AP9</f>
        <v>9/27/2014</v>
      </c>
      <c t="str" s="7" r="C39">
        <f>AQ9</f>
        <v>männlich U16</v>
      </c>
      <c t="str" s="7" r="D39">
        <f>AR9</f>
        <v>Grp C</v>
      </c>
      <c t="str" s="7" r="E39">
        <f>AS9</f>
        <v>1</v>
      </c>
      <c t="str" s="7" r="F39">
        <f>AT9</f>
        <v>3</v>
      </c>
      <c t="str" s="7" r="G39">
        <f>AU9</f>
        <v>33</v>
      </c>
      <c t="str" s="109" r="H39">
        <f>AV9</f>
        <v>TV Vaihingen/Enz</v>
      </c>
      <c t="str" s="109" r="I39">
        <f>AW9</f>
        <v> - </v>
      </c>
      <c t="str" s="109" r="J39">
        <f>AX9</f>
        <v>TSV Calw</v>
      </c>
      <c t="str" s="109" r="K39">
        <f>AY9</f>
        <v/>
      </c>
      <c t="str" s="109" r="L39">
        <f>AZ9</f>
        <v>Leichlinger TV</v>
      </c>
      <c t="str" s="109" r="M39">
        <f>BA9</f>
        <v> </v>
      </c>
      <c t="str" s="109" r="N39">
        <f>BB9</f>
        <v> </v>
      </c>
      <c t="str" s="109" r="O39">
        <f>BC9</f>
        <v> </v>
      </c>
      <c s="109" r="P39"/>
      <c s="110" r="Q39"/>
      <c s="111" r="R39"/>
      <c s="110" r="S39"/>
      <c s="110" r="T39"/>
      <c s="110" r="U39"/>
      <c s="111" r="V39"/>
      <c s="110" r="W39"/>
      <c s="110" r="X39"/>
      <c s="110" r="Y39"/>
      <c s="111" r="Z39"/>
      <c s="110" r="AA39"/>
      <c s="110" r="AB39"/>
      <c s="110" r="AC39"/>
      <c s="110" r="AD39"/>
      <c s="110" r="AE39"/>
      <c s="110" r="AF39"/>
      <c s="110" r="AG39"/>
      <c s="112" r="AH39"/>
      <c s="112" r="AI39"/>
      <c s="112" r="AJ39"/>
      <c s="112" r="AK39"/>
      <c s="112" r="AL39"/>
      <c s="112" r="AM39"/>
      <c s="112" r="AN39"/>
      <c s="7" r="AO39"/>
      <c s="93" r="AP39"/>
      <c s="7" r="AQ39"/>
      <c s="7" r="AR39"/>
      <c s="7" r="AS39"/>
      <c s="82" r="AT39"/>
      <c s="94" r="AU39"/>
      <c s="114" r="AV39"/>
      <c s="99" r="AW39"/>
      <c s="115" r="AX39"/>
      <c s="115" r="AY39"/>
      <c s="115" r="AZ39"/>
      <c s="115" r="BA39"/>
      <c s="115" r="BB39"/>
      <c s="115" r="BC39"/>
      <c s="101" r="BD39"/>
      <c s="100" r="BE39"/>
      <c s="101" r="BF39"/>
      <c s="116" r="BG39"/>
      <c s="101" r="BH39"/>
      <c s="100" r="BI39"/>
      <c s="101" r="BJ39"/>
      <c s="116" r="BK39"/>
      <c s="101" r="BL39"/>
      <c s="100" r="BM39"/>
      <c s="101" r="BN39"/>
      <c s="96" r="BO39"/>
      <c s="96" r="BP39"/>
      <c s="96" r="BQ39"/>
      <c s="96" r="BR39"/>
      <c s="96" r="BS39"/>
      <c s="96" r="BT39"/>
      <c s="103" r="BU39"/>
      <c s="103" r="BV39"/>
      <c s="103" r="BW39"/>
      <c s="103" r="BX39"/>
      <c s="103" r="BY39"/>
      <c s="103" r="BZ39"/>
      <c s="7" r="CA39"/>
      <c s="74" r="CB39"/>
      <c s="74" r="CC39"/>
      <c s="74" r="CD39"/>
      <c s="74" r="CE39"/>
      <c s="74" r="CF39"/>
      <c s="74" r="CG39"/>
      <c s="74" r="CH39"/>
      <c s="74" r="CI39"/>
      <c s="74" r="CJ39"/>
    </row>
    <row customHeight="1" r="40" hidden="1" ht="15.75">
      <c t="str" s="7" r="A40">
        <f>AO10</f>
        <v>34</v>
      </c>
      <c t="str" s="93" r="B40">
        <f>AP10</f>
        <v>9/27/2014</v>
      </c>
      <c t="str" s="7" r="C40">
        <f>AQ10</f>
        <v>männlich U16</v>
      </c>
      <c t="str" s="7" r="D40">
        <f>AR10</f>
        <v>Grp C</v>
      </c>
      <c t="str" s="7" r="E40">
        <f>AS10</f>
        <v>3</v>
      </c>
      <c t="str" s="7" r="F40">
        <f>AT10</f>
        <v>1</v>
      </c>
      <c t="str" s="7" r="G40">
        <f>AU10</f>
        <v>34</v>
      </c>
      <c t="str" s="109" r="H40">
        <f>AV10</f>
        <v>TSV Lola</v>
      </c>
      <c t="str" s="109" r="I40">
        <f>AW10</f>
        <v> -</v>
      </c>
      <c t="str" s="109" r="J40">
        <f>AX10</f>
        <v>TS Thiersheim</v>
      </c>
      <c t="str" s="109" r="K40">
        <f>AY10</f>
        <v/>
      </c>
      <c t="str" s="109" r="L40">
        <f>AZ10</f>
        <v>TSV Calw</v>
      </c>
      <c t="str" s="109" r="M40">
        <f>BA10</f>
        <v> </v>
      </c>
      <c t="str" s="109" r="N40">
        <f>BB10</f>
        <v> </v>
      </c>
      <c t="str" s="109" r="O40">
        <f>BC10</f>
        <v> </v>
      </c>
      <c s="109" r="P40"/>
      <c s="110" r="Q40"/>
      <c s="111" r="R40"/>
      <c s="110" r="S40"/>
      <c s="110" r="T40"/>
      <c s="110" r="U40"/>
      <c s="111" r="V40"/>
      <c s="110" r="W40"/>
      <c s="110" r="X40"/>
      <c s="110" r="Y40"/>
      <c s="111" r="Z40"/>
      <c s="110" r="AA40"/>
      <c s="110" r="AB40"/>
      <c s="110" r="AC40"/>
      <c s="110" r="AD40"/>
      <c s="110" r="AE40"/>
      <c s="110" r="AF40"/>
      <c s="110" r="AG40"/>
      <c s="112" r="AH40"/>
      <c s="112" r="AI40"/>
      <c s="112" r="AJ40"/>
      <c s="112" r="AK40"/>
      <c s="112" r="AL40"/>
      <c s="112" r="AM40"/>
      <c s="112" r="AN40"/>
      <c s="7" r="AO40"/>
      <c s="93" r="AP40"/>
      <c s="7" r="AQ40"/>
      <c s="7" r="AR40"/>
      <c s="7" r="AS40"/>
      <c s="82" r="AT40"/>
      <c s="94" r="AU40"/>
      <c s="114" r="AV40"/>
      <c s="99" r="AW40"/>
      <c s="115" r="AX40"/>
      <c s="115" r="AY40"/>
      <c s="115" r="AZ40"/>
      <c s="115" r="BA40"/>
      <c s="115" r="BB40"/>
      <c s="115" r="BC40"/>
      <c s="101" r="BD40"/>
      <c s="100" r="BE40"/>
      <c s="101" r="BF40"/>
      <c s="116" r="BG40"/>
      <c s="101" r="BH40"/>
      <c s="100" r="BI40"/>
      <c s="101" r="BJ40"/>
      <c s="116" r="BK40"/>
      <c s="101" r="BL40"/>
      <c s="100" r="BM40"/>
      <c s="101" r="BN40"/>
      <c s="96" r="BO40"/>
      <c s="96" r="BP40"/>
      <c s="96" r="BQ40"/>
      <c s="96" r="BR40"/>
      <c s="96" r="BS40"/>
      <c s="96" r="BT40"/>
      <c s="103" r="BU40"/>
      <c s="103" r="BV40"/>
      <c s="103" r="BW40"/>
      <c s="103" r="BX40"/>
      <c s="103" r="BY40"/>
      <c s="103" r="BZ40"/>
      <c s="7" r="CA40"/>
      <c s="74" r="CB40"/>
      <c s="74" r="CC40"/>
      <c s="74" r="CD40"/>
      <c s="74" r="CE40"/>
      <c s="74" r="CF40"/>
      <c s="74" r="CG40"/>
      <c s="74" r="CH40"/>
      <c s="74" r="CI40"/>
      <c s="74" r="CJ40"/>
    </row>
    <row customHeight="1" r="41" hidden="1" ht="15.75">
      <c t="str" s="7" r="A41">
        <f>AO11</f>
        <v>35</v>
      </c>
      <c t="str" s="93" r="B41">
        <f>AP11</f>
        <v>9/27/2014</v>
      </c>
      <c t="str" s="7" r="C41">
        <f>AQ11</f>
        <v>männlich U16</v>
      </c>
      <c t="str" s="7" r="D41">
        <f>AR11</f>
        <v>Grp C</v>
      </c>
      <c t="str" s="7" r="E41">
        <f>AS11</f>
        <v>3</v>
      </c>
      <c t="str" s="7" r="F41">
        <f>AT11</f>
        <v>2</v>
      </c>
      <c t="str" s="7" r="G41">
        <f>AU11</f>
        <v>35</v>
      </c>
      <c t="str" s="109" r="H41">
        <f>AV11</f>
        <v>TB Oppau</v>
      </c>
      <c t="str" s="109" r="I41">
        <f>AW11</f>
        <v> -</v>
      </c>
      <c t="str" s="109" r="J41">
        <f>AX11</f>
        <v>TV Langen</v>
      </c>
      <c t="str" s="109" r="K41">
        <f>AY11</f>
        <v/>
      </c>
      <c t="str" s="109" r="L41">
        <f>AZ11</f>
        <v>TSV Calw</v>
      </c>
      <c t="str" s="109" r="M41">
        <f>BA11</f>
        <v> </v>
      </c>
      <c t="str" s="109" r="N41">
        <f>BB11</f>
        <v> </v>
      </c>
      <c t="str" s="109" r="O41">
        <f>BC11</f>
        <v> </v>
      </c>
      <c s="109" r="P41"/>
      <c s="110" r="Q41"/>
      <c s="111" r="R41"/>
      <c s="110" r="S41"/>
      <c s="110" r="T41"/>
      <c s="110" r="U41"/>
      <c s="111" r="V41"/>
      <c s="110" r="W41"/>
      <c s="110" r="X41"/>
      <c s="110" r="Y41"/>
      <c s="111" r="Z41"/>
      <c s="110" r="AA41"/>
      <c s="110" r="AB41"/>
      <c s="110" r="AC41"/>
      <c s="110" r="AD41"/>
      <c s="110" r="AE41"/>
      <c s="110" r="AF41"/>
      <c s="110" r="AG41"/>
      <c s="112" r="AH41"/>
      <c s="112" r="AI41"/>
      <c s="112" r="AJ41"/>
      <c s="112" r="AK41"/>
      <c s="112" r="AL41"/>
      <c s="112" r="AM41"/>
      <c s="112" r="AN41"/>
      <c s="7" r="AO41"/>
      <c s="93" r="AP41"/>
      <c s="7" r="AQ41"/>
      <c s="7" r="AR41"/>
      <c s="7" r="AS41"/>
      <c s="82" r="AT41"/>
      <c s="94" r="AU41"/>
      <c s="114" r="AV41"/>
      <c s="99" r="AW41"/>
      <c s="115" r="AX41"/>
      <c s="115" r="AY41"/>
      <c s="115" r="AZ41"/>
      <c s="115" r="BA41"/>
      <c s="115" r="BB41"/>
      <c s="115" r="BC41"/>
      <c s="101" r="BD41"/>
      <c s="100" r="BE41"/>
      <c s="101" r="BF41"/>
      <c s="116" r="BG41"/>
      <c s="101" r="BH41"/>
      <c s="100" r="BI41"/>
      <c s="101" r="BJ41"/>
      <c s="116" r="BK41"/>
      <c s="101" r="BL41"/>
      <c s="100" r="BM41"/>
      <c s="101" r="BN41"/>
      <c s="96" r="BO41"/>
      <c s="96" r="BP41"/>
      <c s="96" r="BQ41"/>
      <c s="96" r="BR41"/>
      <c s="96" r="BS41"/>
      <c s="96" r="BT41"/>
      <c s="103" r="BU41"/>
      <c s="103" r="BV41"/>
      <c s="103" r="BW41"/>
      <c s="103" r="BX41"/>
      <c s="103" r="BY41"/>
      <c s="103" r="BZ41"/>
      <c s="7" r="CA41"/>
      <c s="74" r="CB41"/>
      <c s="74" r="CC41"/>
      <c s="74" r="CD41"/>
      <c s="74" r="CE41"/>
      <c s="74" r="CF41"/>
      <c s="74" r="CG41"/>
      <c s="74" r="CH41"/>
      <c s="74" r="CI41"/>
      <c s="74" r="CJ41"/>
    </row>
    <row customHeight="1" r="42" hidden="1" ht="15.75">
      <c t="str" s="7" r="A42">
        <f>AO12</f>
        <v>36</v>
      </c>
      <c t="str" s="93" r="B42">
        <f>AP12</f>
        <v>9/27/2014</v>
      </c>
      <c t="str" s="7" r="C42">
        <f>AQ12</f>
        <v>männlich U16</v>
      </c>
      <c t="str" s="7" r="D42">
        <f>AR12</f>
        <v>Grp C</v>
      </c>
      <c t="str" s="7" r="E42">
        <f>AS12</f>
        <v>3</v>
      </c>
      <c t="str" s="7" r="F42">
        <f>AT12</f>
        <v>3</v>
      </c>
      <c t="str" s="7" r="G42">
        <f>AU12</f>
        <v>36</v>
      </c>
      <c t="str" s="109" r="H42">
        <f>AV12</f>
        <v>TV Vaihingen/Enz</v>
      </c>
      <c t="str" s="109" r="I42">
        <f>AW12</f>
        <v> - </v>
      </c>
      <c t="str" s="109" r="J42">
        <f>AX12</f>
        <v>Leichlinger TV</v>
      </c>
      <c t="str" s="109" r="K42">
        <f>AY12</f>
        <v/>
      </c>
      <c t="str" s="109" r="L42">
        <f>AZ12</f>
        <v>TV Voerde</v>
      </c>
      <c t="str" s="109" r="M42">
        <f>BA12</f>
        <v> </v>
      </c>
      <c t="str" s="109" r="N42">
        <f>BB12</f>
        <v> </v>
      </c>
      <c t="str" s="109" r="O42">
        <f>BC12</f>
        <v> </v>
      </c>
      <c s="109" r="P42"/>
      <c s="110" r="Q42"/>
      <c s="111" r="R42"/>
      <c s="110" r="S42"/>
      <c s="110" r="T42"/>
      <c s="110" r="U42"/>
      <c s="111" r="V42"/>
      <c s="110" r="W42"/>
      <c s="110" r="X42"/>
      <c s="110" r="Y42"/>
      <c s="111" r="Z42"/>
      <c s="110" r="AA42"/>
      <c s="110" r="AB42"/>
      <c s="110" r="AC42"/>
      <c s="110" r="AD42"/>
      <c s="110" r="AE42"/>
      <c s="110" r="AF42"/>
      <c s="110" r="AG42"/>
      <c s="112" r="AH42"/>
      <c s="112" r="AI42"/>
      <c s="112" r="AJ42"/>
      <c s="112" r="AK42"/>
      <c s="112" r="AL42"/>
      <c s="112" r="AM42"/>
      <c s="112" r="AN42"/>
      <c s="7" r="AO42"/>
      <c s="93" r="AP42"/>
      <c s="7" r="AQ42"/>
      <c s="7" r="AR42"/>
      <c s="7" r="AS42"/>
      <c s="82" r="AT42"/>
      <c s="94" r="AU42"/>
      <c s="114" r="AV42"/>
      <c s="99" r="AW42"/>
      <c s="115" r="AX42"/>
      <c s="115" r="AY42"/>
      <c s="115" r="AZ42"/>
      <c s="115" r="BA42"/>
      <c s="115" r="BB42"/>
      <c s="115" r="BC42"/>
      <c s="101" r="BD42"/>
      <c s="100" r="BE42"/>
      <c s="101" r="BF42"/>
      <c s="116" r="BG42"/>
      <c s="101" r="BH42"/>
      <c s="100" r="BI42"/>
      <c s="101" r="BJ42"/>
      <c s="116" r="BK42"/>
      <c s="101" r="BL42"/>
      <c s="100" r="BM42"/>
      <c s="101" r="BN42"/>
      <c s="96" r="BO42"/>
      <c s="96" r="BP42"/>
      <c s="96" r="BQ42"/>
      <c s="96" r="BR42"/>
      <c s="96" r="BS42"/>
      <c s="96" r="BT42"/>
      <c s="103" r="BU42"/>
      <c s="103" r="BV42"/>
      <c s="103" r="BW42"/>
      <c s="103" r="BX42"/>
      <c s="103" r="BY42"/>
      <c s="103" r="BZ42"/>
      <c s="7" r="CA42"/>
      <c s="74" r="CB42"/>
      <c s="74" r="CC42"/>
      <c s="74" r="CD42"/>
      <c s="74" r="CE42"/>
      <c s="74" r="CF42"/>
      <c s="74" r="CG42"/>
      <c s="74" r="CH42"/>
      <c s="74" r="CI42"/>
      <c s="74" r="CJ42"/>
    </row>
    <row customHeight="1" r="43" hidden="1" ht="15.75">
      <c t="str" s="7" r="A43">
        <f>AO13</f>
        <v>37</v>
      </c>
      <c t="str" s="93" r="B43">
        <f>AP13</f>
        <v>9/27/2014</v>
      </c>
      <c t="str" s="7" r="C43">
        <f>AQ13</f>
        <v>männlich U16</v>
      </c>
      <c t="str" s="7" r="D43">
        <f>AR13</f>
        <v>Grp C</v>
      </c>
      <c t="str" s="7" r="E43">
        <f>AS13</f>
        <v>5</v>
      </c>
      <c t="str" s="7" r="F43">
        <f>AT13</f>
        <v>1</v>
      </c>
      <c t="str" s="7" r="G43">
        <f>AU13</f>
        <v>37</v>
      </c>
      <c t="str" s="109" r="H43">
        <f>AV13</f>
        <v>TSV Lola</v>
      </c>
      <c t="str" s="109" r="I43">
        <f>AW13</f>
        <v> -</v>
      </c>
      <c t="str" s="109" r="J43">
        <f>AX13</f>
        <v>TV Langen</v>
      </c>
      <c t="str" s="109" r="K43">
        <f>AY13</f>
        <v/>
      </c>
      <c t="str" s="109" r="L43">
        <f>AZ13</f>
        <v>TV Vaihingen/Enz</v>
      </c>
      <c t="str" s="109" r="M43">
        <f>BA13</f>
        <v> </v>
      </c>
      <c t="str" s="109" r="N43">
        <f>BB13</f>
        <v> </v>
      </c>
      <c t="str" s="109" r="O43">
        <f>BC13</f>
        <v> </v>
      </c>
      <c s="109" r="P43"/>
      <c s="110" r="Q43"/>
      <c s="111" r="R43"/>
      <c s="110" r="S43"/>
      <c s="110" r="T43"/>
      <c s="110" r="U43"/>
      <c s="111" r="V43"/>
      <c s="110" r="W43"/>
      <c s="110" r="X43"/>
      <c s="110" r="Y43"/>
      <c s="111" r="Z43"/>
      <c s="110" r="AA43"/>
      <c s="110" r="AB43"/>
      <c s="110" r="AC43"/>
      <c s="110" r="AD43"/>
      <c s="110" r="AE43"/>
      <c s="110" r="AF43"/>
      <c s="110" r="AG43"/>
      <c s="112" r="AH43"/>
      <c s="112" r="AI43"/>
      <c s="112" r="AJ43"/>
      <c s="112" r="AK43"/>
      <c s="112" r="AL43"/>
      <c s="112" r="AM43"/>
      <c s="112" r="AN43"/>
      <c s="7" r="AO43"/>
      <c s="93" r="AP43"/>
      <c s="7" r="AQ43"/>
      <c s="7" r="AR43"/>
      <c s="7" r="AS43"/>
      <c s="82" r="AT43"/>
      <c s="94" r="AU43"/>
      <c s="114" r="AV43"/>
      <c s="99" r="AW43"/>
      <c s="115" r="AX43"/>
      <c s="115" r="AY43"/>
      <c s="115" r="AZ43"/>
      <c s="115" r="BA43"/>
      <c s="115" r="BB43"/>
      <c s="115" r="BC43"/>
      <c s="101" r="BD43"/>
      <c s="100" r="BE43"/>
      <c s="101" r="BF43"/>
      <c s="116" r="BG43"/>
      <c s="101" r="BH43"/>
      <c s="100" r="BI43"/>
      <c s="101" r="BJ43"/>
      <c s="116" r="BK43"/>
      <c s="101" r="BL43"/>
      <c s="100" r="BM43"/>
      <c s="101" r="BN43"/>
      <c s="96" r="BO43"/>
      <c s="96" r="BP43"/>
      <c s="96" r="BQ43"/>
      <c s="96" r="BR43"/>
      <c s="96" r="BS43"/>
      <c s="96" r="BT43"/>
      <c s="103" r="BU43"/>
      <c s="103" r="BV43"/>
      <c s="103" r="BW43"/>
      <c s="103" r="BX43"/>
      <c s="103" r="BY43"/>
      <c s="103" r="BZ43"/>
      <c s="7" r="CA43"/>
      <c s="74" r="CB43"/>
      <c s="74" r="CC43"/>
      <c s="74" r="CD43"/>
      <c s="74" r="CE43"/>
      <c s="74" r="CF43"/>
      <c s="74" r="CG43"/>
      <c s="74" r="CH43"/>
      <c s="74" r="CI43"/>
      <c s="74" r="CJ43"/>
    </row>
    <row customHeight="1" r="44" hidden="1" ht="15.75">
      <c t="str" s="7" r="A44">
        <f>AO14</f>
        <v>38</v>
      </c>
      <c t="str" s="93" r="B44">
        <f>AP14</f>
        <v>9/27/2014</v>
      </c>
      <c t="str" s="7" r="C44">
        <f>AQ14</f>
        <v>männlich U16</v>
      </c>
      <c t="str" s="7" r="D44">
        <f>AR14</f>
        <v>Grp C</v>
      </c>
      <c t="str" s="7" r="E44">
        <f>AS14</f>
        <v>5</v>
      </c>
      <c t="str" s="7" r="F44">
        <f>AT14</f>
        <v>2</v>
      </c>
      <c t="str" s="7" r="G44">
        <f>AU14</f>
        <v>38</v>
      </c>
      <c t="str" s="109" r="H44">
        <f>AV14</f>
        <v>TB Oppau</v>
      </c>
      <c t="str" s="109" r="I44">
        <f>AW14</f>
        <v> -</v>
      </c>
      <c t="str" s="109" r="J44">
        <f>AX14</f>
        <v>TS Thiersheim</v>
      </c>
      <c t="str" s="109" r="K44">
        <f>AY14</f>
        <v/>
      </c>
      <c t="str" s="109" r="L44">
        <f>AZ14</f>
        <v>TV Vaihingen/Enz</v>
      </c>
      <c t="str" s="109" r="M44">
        <f>BA14</f>
        <v> </v>
      </c>
      <c t="str" s="109" r="N44">
        <f>BB14</f>
        <v> </v>
      </c>
      <c t="str" s="109" r="O44">
        <f>BC14</f>
        <v> </v>
      </c>
      <c s="109" r="P44"/>
      <c s="110" r="Q44"/>
      <c s="111" r="R44"/>
      <c s="110" r="S44"/>
      <c s="110" r="T44"/>
      <c s="110" r="U44"/>
      <c s="111" r="V44"/>
      <c s="110" r="W44"/>
      <c s="110" r="X44"/>
      <c s="110" r="Y44"/>
      <c s="111" r="Z44"/>
      <c s="110" r="AA44"/>
      <c s="110" r="AB44"/>
      <c s="110" r="AC44"/>
      <c s="110" r="AD44"/>
      <c s="110" r="AE44"/>
      <c s="110" r="AF44"/>
      <c s="110" r="AG44"/>
      <c s="112" r="AH44"/>
      <c s="112" r="AI44"/>
      <c s="112" r="AJ44"/>
      <c s="112" r="AK44"/>
      <c s="112" r="AL44"/>
      <c s="112" r="AM44"/>
      <c s="112" r="AN44"/>
      <c s="7" r="AO44"/>
      <c s="93" r="AP44"/>
      <c s="7" r="AQ44"/>
      <c s="7" r="AR44"/>
      <c s="7" r="AS44"/>
      <c s="82" r="AT44"/>
      <c s="94" r="AU44"/>
      <c s="114" r="AV44"/>
      <c s="99" r="AW44"/>
      <c s="115" r="AX44"/>
      <c s="115" r="AY44"/>
      <c s="115" r="AZ44"/>
      <c s="115" r="BA44"/>
      <c s="115" r="BB44"/>
      <c s="115" r="BC44"/>
      <c s="101" r="BD44"/>
      <c s="100" r="BE44"/>
      <c s="101" r="BF44"/>
      <c s="116" r="BG44"/>
      <c s="101" r="BH44"/>
      <c s="100" r="BI44"/>
      <c s="101" r="BJ44"/>
      <c s="116" r="BK44"/>
      <c s="101" r="BL44"/>
      <c s="100" r="BM44"/>
      <c s="101" r="BN44"/>
      <c s="96" r="BO44"/>
      <c s="96" r="BP44"/>
      <c s="96" r="BQ44"/>
      <c s="96" r="BR44"/>
      <c s="96" r="BS44"/>
      <c s="96" r="BT44"/>
      <c s="103" r="BU44"/>
      <c s="103" r="BV44"/>
      <c s="103" r="BW44"/>
      <c s="103" r="BX44"/>
      <c s="103" r="BY44"/>
      <c s="103" r="BZ44"/>
      <c s="7" r="CA44"/>
      <c s="74" r="CB44"/>
      <c s="74" r="CC44"/>
      <c s="74" r="CD44"/>
      <c s="74" r="CE44"/>
      <c s="74" r="CF44"/>
      <c s="74" r="CG44"/>
      <c s="74" r="CH44"/>
      <c s="74" r="CI44"/>
      <c s="74" r="CJ44"/>
    </row>
    <row customHeight="1" r="45" hidden="1" ht="15.75">
      <c t="str" s="7" r="A45">
        <f>AO15</f>
        <v>39</v>
      </c>
      <c t="str" s="93" r="B45">
        <f>AP15</f>
        <v>9/27/2014</v>
      </c>
      <c t="str" s="7" r="C45">
        <f>AQ15</f>
        <v>männlich U16</v>
      </c>
      <c t="str" s="7" r="D45">
        <f>AR15</f>
        <v>Grp C</v>
      </c>
      <c t="str" s="7" r="E45">
        <f>AS15</f>
        <v>5</v>
      </c>
      <c t="str" s="7" r="F45">
        <f>AT15</f>
        <v>3</v>
      </c>
      <c t="str" s="7" r="G45">
        <f>AU15</f>
        <v>39</v>
      </c>
      <c t="str" s="109" r="H45">
        <f>AV15</f>
        <v>TSV Calw</v>
      </c>
      <c t="str" s="109" r="I45">
        <f>AW15</f>
        <v> - </v>
      </c>
      <c t="str" s="109" r="J45">
        <f>AX15</f>
        <v>Leichlinger TV</v>
      </c>
      <c t="str" s="109" r="K45">
        <f>AY15</f>
        <v/>
      </c>
      <c t="str" s="109" r="L45">
        <f>AZ15</f>
        <v>SV Düdenbüttel</v>
      </c>
      <c t="str" s="109" r="M45">
        <f>BA15</f>
        <v> </v>
      </c>
      <c t="str" s="109" r="N45">
        <f>BB15</f>
        <v> </v>
      </c>
      <c t="str" s="109" r="O45">
        <f>BC15</f>
        <v> </v>
      </c>
      <c s="109" r="P45"/>
      <c s="110" r="Q45"/>
      <c s="111" r="R45"/>
      <c s="110" r="S45"/>
      <c s="110" r="T45"/>
      <c s="110" r="U45"/>
      <c s="111" r="V45"/>
      <c s="110" r="W45"/>
      <c s="110" r="X45"/>
      <c s="110" r="Y45"/>
      <c s="111" r="Z45"/>
      <c s="110" r="AA45"/>
      <c s="110" r="AB45"/>
      <c s="110" r="AC45"/>
      <c s="110" r="AD45"/>
      <c s="110" r="AE45"/>
      <c s="110" r="AF45"/>
      <c s="110" r="AG45"/>
      <c s="112" r="AH45"/>
      <c s="112" r="AI45"/>
      <c s="112" r="AJ45"/>
      <c s="112" r="AK45"/>
      <c s="112" r="AL45"/>
      <c s="112" r="AM45"/>
      <c s="112" r="AN45"/>
      <c s="7" r="AO45"/>
      <c s="93" r="AP45"/>
      <c s="7" r="AQ45"/>
      <c s="7" r="AR45"/>
      <c s="7" r="AS45"/>
      <c s="82" r="AT45"/>
      <c s="94" r="AU45"/>
      <c s="114" r="AV45"/>
      <c s="99" r="AW45"/>
      <c s="115" r="AX45"/>
      <c s="115" r="AY45"/>
      <c s="115" r="AZ45"/>
      <c s="115" r="BA45"/>
      <c s="115" r="BB45"/>
      <c s="115" r="BC45"/>
      <c s="101" r="BD45"/>
      <c s="100" r="BE45"/>
      <c s="101" r="BF45"/>
      <c s="116" r="BG45"/>
      <c s="101" r="BH45"/>
      <c s="100" r="BI45"/>
      <c s="101" r="BJ45"/>
      <c s="116" r="BK45"/>
      <c s="101" r="BL45"/>
      <c s="100" r="BM45"/>
      <c s="101" r="BN45"/>
      <c s="96" r="BO45"/>
      <c s="96" r="BP45"/>
      <c s="96" r="BQ45"/>
      <c s="96" r="BR45"/>
      <c s="96" r="BS45"/>
      <c s="96" r="BT45"/>
      <c s="103" r="BU45"/>
      <c s="103" r="BV45"/>
      <c s="103" r="BW45"/>
      <c s="103" r="BX45"/>
      <c s="103" r="BY45"/>
      <c s="103" r="BZ45"/>
      <c s="7" r="CA45"/>
      <c s="74" r="CB45"/>
      <c s="74" r="CC45"/>
      <c s="74" r="CD45"/>
      <c s="74" r="CE45"/>
      <c s="74" r="CF45"/>
      <c s="74" r="CG45"/>
      <c s="74" r="CH45"/>
      <c s="74" r="CI45"/>
      <c s="74" r="CJ45"/>
    </row>
    <row customHeight="1" r="46" hidden="1" ht="15.75">
      <c t="str" s="7" r="A46">
        <f>AO16</f>
        <v>40</v>
      </c>
      <c t="str" s="93" r="B46">
        <f>AP16</f>
        <v>9/27/2014</v>
      </c>
      <c t="str" s="7" r="C46">
        <f>AQ16</f>
        <v>männlich U16</v>
      </c>
      <c t="str" s="7" r="D46">
        <f>AR16</f>
        <v>Grp C</v>
      </c>
      <c t="str" s="7" r="E46">
        <f>AS16</f>
        <v>7</v>
      </c>
      <c t="str" s="7" r="F46">
        <f>AT16</f>
        <v>1</v>
      </c>
      <c t="str" s="7" r="G46">
        <f>AU16</f>
        <v>40</v>
      </c>
      <c t="str" s="109" r="H46">
        <f>AV16</f>
        <v>TSV Lola</v>
      </c>
      <c t="str" s="109" r="I46">
        <f>AW16</f>
        <v> -</v>
      </c>
      <c t="str" s="109" r="J46">
        <f>AX16</f>
        <v>TV Vaihingen/Enz</v>
      </c>
      <c t="str" s="109" r="K46">
        <f>AY16</f>
        <v/>
      </c>
      <c t="str" s="109" r="L46">
        <f>AZ16</f>
        <v>TV Waibsatdt</v>
      </c>
      <c t="str" s="109" r="M46">
        <f>BA16</f>
        <v> </v>
      </c>
      <c t="str" s="109" r="N46">
        <f>BB16</f>
        <v> </v>
      </c>
      <c t="str" s="109" r="O46">
        <f>BC16</f>
        <v> </v>
      </c>
      <c s="109" r="P46"/>
      <c s="110" r="Q46"/>
      <c s="111" r="R46"/>
      <c s="110" r="S46"/>
      <c s="110" r="T46"/>
      <c s="110" r="U46"/>
      <c s="111" r="V46"/>
      <c s="110" r="W46"/>
      <c s="110" r="X46"/>
      <c s="110" r="Y46"/>
      <c s="111" r="Z46"/>
      <c s="110" r="AA46"/>
      <c s="110" r="AB46"/>
      <c s="110" r="AC46"/>
      <c s="110" r="AD46"/>
      <c s="110" r="AE46"/>
      <c s="110" r="AF46"/>
      <c s="110" r="AG46"/>
      <c s="112" r="AH46"/>
      <c s="112" r="AI46"/>
      <c s="112" r="AJ46"/>
      <c s="112" r="AK46"/>
      <c s="112" r="AL46"/>
      <c s="112" r="AM46"/>
      <c s="112" r="AN46"/>
      <c s="7" r="AO46"/>
      <c s="93" r="AP46"/>
      <c s="7" r="AQ46"/>
      <c s="7" r="AR46"/>
      <c s="7" r="AS46"/>
      <c s="82" r="AT46"/>
      <c s="94" r="AU46"/>
      <c s="114" r="AV46"/>
      <c s="99" r="AW46"/>
      <c s="115" r="AX46"/>
      <c s="115" r="AY46"/>
      <c s="115" r="AZ46"/>
      <c s="115" r="BA46"/>
      <c s="115" r="BB46"/>
      <c s="115" r="BC46"/>
      <c s="101" r="BD46"/>
      <c s="100" r="BE46"/>
      <c s="101" r="BF46"/>
      <c s="116" r="BG46"/>
      <c s="101" r="BH46"/>
      <c s="100" r="BI46"/>
      <c s="101" r="BJ46"/>
      <c s="116" r="BK46"/>
      <c s="101" r="BL46"/>
      <c s="100" r="BM46"/>
      <c s="101" r="BN46"/>
      <c s="96" r="BO46"/>
      <c s="96" r="BP46"/>
      <c s="96" r="BQ46"/>
      <c s="96" r="BR46"/>
      <c s="96" r="BS46"/>
      <c s="96" r="BT46"/>
      <c s="103" r="BU46"/>
      <c s="103" r="BV46"/>
      <c s="103" r="BW46"/>
      <c s="103" r="BX46"/>
      <c s="103" r="BY46"/>
      <c s="103" r="BZ46"/>
      <c s="7" r="CA46"/>
      <c s="74" r="CB46"/>
      <c s="74" r="CC46"/>
      <c s="74" r="CD46"/>
      <c s="74" r="CE46"/>
      <c s="74" r="CF46"/>
      <c s="74" r="CG46"/>
      <c s="74" r="CH46"/>
      <c s="74" r="CI46"/>
      <c s="74" r="CJ46"/>
    </row>
    <row customHeight="1" r="47" hidden="1" ht="15.75">
      <c t="str" s="7" r="A47">
        <f>AO17</f>
        <v>41</v>
      </c>
      <c t="str" s="93" r="B47">
        <f>AP17</f>
        <v>9/27/2014</v>
      </c>
      <c t="str" s="7" r="C47">
        <f>AQ17</f>
        <v>männlich U16</v>
      </c>
      <c t="str" s="7" r="D47">
        <f>AR17</f>
        <v>Grp C</v>
      </c>
      <c t="str" s="7" r="E47">
        <f>AS17</f>
        <v>7</v>
      </c>
      <c t="str" s="7" r="F47">
        <f>AT17</f>
        <v>2</v>
      </c>
      <c t="str" s="7" r="G47">
        <f>AU17</f>
        <v>41</v>
      </c>
      <c t="str" s="109" r="H47">
        <f>AV17</f>
        <v>TS Thiersheim</v>
      </c>
      <c t="str" s="109" r="I47">
        <f>AW17</f>
        <v> -</v>
      </c>
      <c t="str" s="109" r="J47">
        <f>AX17</f>
        <v>TSV Calw</v>
      </c>
      <c t="str" s="109" r="K47">
        <f>AY17</f>
        <v/>
      </c>
      <c t="str" s="109" r="L47">
        <f>AZ17</f>
        <v>TV Langen</v>
      </c>
      <c t="str" s="109" r="M47">
        <f>BA17</f>
        <v> </v>
      </c>
      <c t="str" s="109" r="N47">
        <f>BB17</f>
        <v> </v>
      </c>
      <c t="str" s="109" r="O47">
        <f>BC17</f>
        <v> </v>
      </c>
      <c s="109" r="P47"/>
      <c s="110" r="Q47"/>
      <c s="111" r="R47"/>
      <c s="110" r="S47"/>
      <c s="110" r="T47"/>
      <c s="110" r="U47"/>
      <c s="111" r="V47"/>
      <c s="110" r="W47"/>
      <c s="110" r="X47"/>
      <c s="110" r="Y47"/>
      <c s="111" r="Z47"/>
      <c s="110" r="AA47"/>
      <c s="110" r="AB47"/>
      <c s="110" r="AC47"/>
      <c s="110" r="AD47"/>
      <c s="110" r="AE47"/>
      <c s="110" r="AF47"/>
      <c s="110" r="AG47"/>
      <c s="112" r="AH47"/>
      <c s="112" r="AI47"/>
      <c s="112" r="AJ47"/>
      <c s="112" r="AK47"/>
      <c s="112" r="AL47"/>
      <c s="112" r="AM47"/>
      <c s="112" r="AN47"/>
      <c s="7" r="AO47"/>
      <c s="93" r="AP47"/>
      <c s="7" r="AQ47"/>
      <c s="7" r="AR47"/>
      <c s="7" r="AS47"/>
      <c s="82" r="AT47"/>
      <c s="94" r="AU47"/>
      <c s="114" r="AV47"/>
      <c s="99" r="AW47"/>
      <c s="115" r="AX47"/>
      <c s="115" r="AY47"/>
      <c s="115" r="AZ47"/>
      <c s="115" r="BA47"/>
      <c s="115" r="BB47"/>
      <c s="115" r="BC47"/>
      <c s="101" r="BD47"/>
      <c s="100" r="BE47"/>
      <c s="101" r="BF47"/>
      <c s="116" r="BG47"/>
      <c s="101" r="BH47"/>
      <c s="100" r="BI47"/>
      <c s="101" r="BJ47"/>
      <c s="116" r="BK47"/>
      <c s="101" r="BL47"/>
      <c s="100" r="BM47"/>
      <c s="101" r="BN47"/>
      <c s="96" r="BO47"/>
      <c s="96" r="BP47"/>
      <c s="96" r="BQ47"/>
      <c s="96" r="BR47"/>
      <c s="96" r="BS47"/>
      <c s="96" r="BT47"/>
      <c s="103" r="BU47"/>
      <c s="103" r="BV47"/>
      <c s="103" r="BW47"/>
      <c s="103" r="BX47"/>
      <c s="103" r="BY47"/>
      <c s="103" r="BZ47"/>
      <c s="7" r="CA47"/>
      <c s="74" r="CB47"/>
      <c s="74" r="CC47"/>
      <c s="74" r="CD47"/>
      <c s="74" r="CE47"/>
      <c s="74" r="CF47"/>
      <c s="74" r="CG47"/>
      <c s="74" r="CH47"/>
      <c s="74" r="CI47"/>
      <c s="74" r="CJ47"/>
    </row>
    <row customHeight="1" r="48" hidden="1" ht="15.75">
      <c t="str" s="7" r="A48">
        <f>AO18</f>
        <v>42</v>
      </c>
      <c t="str" s="93" r="B48">
        <f>AP18</f>
        <v>9/27/2014</v>
      </c>
      <c t="str" s="7" r="C48">
        <f>AQ18</f>
        <v>männlich U16</v>
      </c>
      <c t="str" s="7" r="D48">
        <f>AR18</f>
        <v>Grp C</v>
      </c>
      <c t="str" s="7" r="E48">
        <f>AS18</f>
        <v>7</v>
      </c>
      <c t="str" s="7" r="F48">
        <f>AT18</f>
        <v>3</v>
      </c>
      <c t="str" s="7" r="G48">
        <f>AU18</f>
        <v>42</v>
      </c>
      <c t="str" s="109" r="H48">
        <f>AV18</f>
        <v>TB Oppau</v>
      </c>
      <c t="str" s="109" r="I48">
        <f>AW18</f>
        <v> - </v>
      </c>
      <c t="str" s="109" r="J48">
        <f>AX18</f>
        <v>Leichlinger TV</v>
      </c>
      <c t="str" s="109" r="K48">
        <f>AY18</f>
        <v/>
      </c>
      <c t="str" s="109" r="L48">
        <f>AZ18</f>
        <v>TV Langen</v>
      </c>
      <c t="str" s="109" r="M48">
        <f>BA18</f>
        <v> </v>
      </c>
      <c t="str" s="109" r="N48">
        <f>BB18</f>
        <v> </v>
      </c>
      <c t="str" s="109" r="O48">
        <f>BC18</f>
        <v> </v>
      </c>
      <c s="109" r="P48"/>
      <c s="110" r="Q48"/>
      <c s="111" r="R48"/>
      <c s="110" r="S48"/>
      <c s="110" r="T48"/>
      <c s="110" r="U48"/>
      <c s="111" r="V48"/>
      <c s="110" r="W48"/>
      <c s="110" r="X48"/>
      <c s="110" r="Y48"/>
      <c s="111" r="Z48"/>
      <c s="110" r="AA48"/>
      <c s="110" r="AB48"/>
      <c s="110" r="AC48"/>
      <c s="110" r="AD48"/>
      <c s="110" r="AE48"/>
      <c s="110" r="AF48"/>
      <c s="110" r="AG48"/>
      <c s="112" r="AH48"/>
      <c s="112" r="AI48"/>
      <c s="112" r="AJ48"/>
      <c s="112" r="AK48"/>
      <c s="112" r="AL48"/>
      <c s="112" r="AM48"/>
      <c s="112" r="AN48"/>
      <c s="7" r="AO48"/>
      <c s="93" r="AP48"/>
      <c s="7" r="AQ48"/>
      <c s="7" r="AR48"/>
      <c s="7" r="AS48"/>
      <c s="82" r="AT48"/>
      <c s="94" r="AU48"/>
      <c s="114" r="AV48"/>
      <c s="99" r="AW48"/>
      <c s="115" r="AX48"/>
      <c s="115" r="AY48"/>
      <c s="115" r="AZ48"/>
      <c s="115" r="BA48"/>
      <c s="115" r="BB48"/>
      <c s="115" r="BC48"/>
      <c s="101" r="BD48"/>
      <c s="100" r="BE48"/>
      <c s="101" r="BF48"/>
      <c s="116" r="BG48"/>
      <c s="101" r="BH48"/>
      <c s="100" r="BI48"/>
      <c s="101" r="BJ48"/>
      <c s="116" r="BK48"/>
      <c s="101" r="BL48"/>
      <c s="100" r="BM48"/>
      <c s="101" r="BN48"/>
      <c s="96" r="BO48"/>
      <c s="96" r="BP48"/>
      <c s="96" r="BQ48"/>
      <c s="96" r="BR48"/>
      <c s="96" r="BS48"/>
      <c s="96" r="BT48"/>
      <c s="103" r="BU48"/>
      <c s="103" r="BV48"/>
      <c s="103" r="BW48"/>
      <c s="103" r="BX48"/>
      <c s="103" r="BY48"/>
      <c s="103" r="BZ48"/>
      <c s="7" r="CA48"/>
      <c s="74" r="CB48"/>
      <c s="74" r="CC48"/>
      <c s="74" r="CD48"/>
      <c s="74" r="CE48"/>
      <c s="74" r="CF48"/>
      <c s="74" r="CG48"/>
      <c s="74" r="CH48"/>
      <c s="74" r="CI48"/>
      <c s="74" r="CJ48"/>
    </row>
    <row customHeight="1" r="49" hidden="1" ht="15.75">
      <c t="str" s="7" r="A49">
        <f>AO19</f>
        <v>43</v>
      </c>
      <c t="str" s="93" r="B49">
        <f>AP19</f>
        <v>9/27/2014</v>
      </c>
      <c t="str" s="7" r="C49">
        <f>AQ19</f>
        <v>männlich U16</v>
      </c>
      <c t="str" s="7" r="D49">
        <f>AR19</f>
        <v>Grp C</v>
      </c>
      <c t="str" s="7" r="E49">
        <f>AS19</f>
        <v>9</v>
      </c>
      <c t="str" s="7" r="F49">
        <f>AT19</f>
        <v>1</v>
      </c>
      <c t="str" s="7" r="G49">
        <f>AU19</f>
        <v>43</v>
      </c>
      <c t="str" s="109" r="H49">
        <f>AV19</f>
        <v>TSV Lola</v>
      </c>
      <c t="str" s="109" r="I49">
        <f>AW19</f>
        <v> - </v>
      </c>
      <c t="str" s="109" r="J49">
        <f>AX19</f>
        <v>TSV Calw</v>
      </c>
      <c t="str" s="109" r="K49">
        <f>AY19</f>
        <v/>
      </c>
      <c t="str" s="109" r="L49">
        <f>AZ19</f>
        <v>TS Thiersheim</v>
      </c>
      <c t="str" s="109" r="M49">
        <f>BA19</f>
        <v> </v>
      </c>
      <c t="str" s="109" r="N49">
        <f>BB19</f>
        <v> </v>
      </c>
      <c t="str" s="109" r="O49">
        <f>BC19</f>
        <v> </v>
      </c>
      <c s="109" r="P49"/>
      <c s="110" r="Q49"/>
      <c s="111" r="R49"/>
      <c s="110" r="S49"/>
      <c s="110" r="T49"/>
      <c s="110" r="U49"/>
      <c s="111" r="V49"/>
      <c s="110" r="W49"/>
      <c s="110" r="X49"/>
      <c s="110" r="Y49"/>
      <c s="111" r="Z49"/>
      <c s="110" r="AA49"/>
      <c s="110" r="AB49"/>
      <c s="110" r="AC49"/>
      <c s="110" r="AD49"/>
      <c s="110" r="AE49"/>
      <c s="110" r="AF49"/>
      <c s="110" r="AG49"/>
      <c s="112" r="AH49"/>
      <c s="112" r="AI49"/>
      <c s="112" r="AJ49"/>
      <c s="112" r="AK49"/>
      <c s="112" r="AL49"/>
      <c s="112" r="AM49"/>
      <c s="112" r="AN49"/>
      <c s="7" r="AO49"/>
      <c s="93" r="AP49"/>
      <c s="7" r="AQ49"/>
      <c s="7" r="AR49"/>
      <c s="7" r="AS49"/>
      <c s="82" r="AT49"/>
      <c s="94" r="AU49"/>
      <c s="114" r="AV49"/>
      <c s="99" r="AW49"/>
      <c s="115" r="AX49"/>
      <c s="115" r="AY49"/>
      <c s="115" r="AZ49"/>
      <c s="115" r="BA49"/>
      <c s="115" r="BB49"/>
      <c s="115" r="BC49"/>
      <c s="101" r="BD49"/>
      <c s="100" r="BE49"/>
      <c s="101" r="BF49"/>
      <c s="116" r="BG49"/>
      <c s="101" r="BH49"/>
      <c s="100" r="BI49"/>
      <c s="101" r="BJ49"/>
      <c s="116" r="BK49"/>
      <c s="101" r="BL49"/>
      <c s="100" r="BM49"/>
      <c s="101" r="BN49"/>
      <c s="96" r="BO49"/>
      <c s="96" r="BP49"/>
      <c s="96" r="BQ49"/>
      <c s="96" r="BR49"/>
      <c s="96" r="BS49"/>
      <c s="96" r="BT49"/>
      <c s="103" r="BU49"/>
      <c s="103" r="BV49"/>
      <c s="103" r="BW49"/>
      <c s="103" r="BX49"/>
      <c s="103" r="BY49"/>
      <c s="103" r="BZ49"/>
      <c s="7" r="CA49"/>
      <c s="74" r="CB49"/>
      <c s="74" r="CC49"/>
      <c s="74" r="CD49"/>
      <c s="74" r="CE49"/>
      <c s="74" r="CF49"/>
      <c s="74" r="CG49"/>
      <c s="74" r="CH49"/>
      <c s="74" r="CI49"/>
      <c s="74" r="CJ49"/>
    </row>
    <row customHeight="1" r="50" hidden="1" ht="15.75">
      <c t="str" s="7" r="A50">
        <f>AO20</f>
        <v>44</v>
      </c>
      <c t="str" s="93" r="B50">
        <f>AP20</f>
        <v>9/27/2014</v>
      </c>
      <c t="str" s="7" r="C50">
        <f>AQ20</f>
        <v>männlich U16</v>
      </c>
      <c t="str" s="7" r="D50">
        <f>AR20</f>
        <v>Grp C</v>
      </c>
      <c t="str" s="7" r="E50">
        <f>AS20</f>
        <v>9</v>
      </c>
      <c t="str" s="7" r="F50">
        <f>AT20</f>
        <v>2</v>
      </c>
      <c t="str" s="7" r="G50">
        <f>AU20</f>
        <v>44</v>
      </c>
      <c t="str" s="109" r="H50">
        <f>AV20</f>
        <v>TB Oppau</v>
      </c>
      <c t="str" s="109" r="I50">
        <f>AW20</f>
        <v> -</v>
      </c>
      <c t="str" s="109" r="J50">
        <f>AX20</f>
        <v>TV Vaihingen/Enz</v>
      </c>
      <c t="str" s="109" r="K50">
        <f>AY20</f>
        <v/>
      </c>
      <c t="str" s="109" r="L50">
        <f>AZ20</f>
        <v>Berliner Turnerschaft</v>
      </c>
      <c t="str" s="109" r="M50">
        <f>BA20</f>
        <v> </v>
      </c>
      <c t="str" s="109" r="N50">
        <f>BB20</f>
        <v> </v>
      </c>
      <c t="str" s="109" r="O50">
        <f>BC20</f>
        <v> </v>
      </c>
      <c s="109" r="P50"/>
      <c s="110" r="Q50"/>
      <c s="111" r="R50"/>
      <c s="110" r="S50"/>
      <c s="110" r="T50"/>
      <c s="110" r="U50"/>
      <c s="111" r="V50"/>
      <c s="110" r="W50"/>
      <c s="110" r="X50"/>
      <c s="110" r="Y50"/>
      <c s="111" r="Z50"/>
      <c s="110" r="AA50"/>
      <c s="110" r="AB50"/>
      <c s="110" r="AC50"/>
      <c s="110" r="AD50"/>
      <c s="110" r="AE50"/>
      <c s="110" r="AF50"/>
      <c s="110" r="AG50"/>
      <c s="112" r="AH50"/>
      <c s="112" r="AI50"/>
      <c s="112" r="AJ50"/>
      <c s="112" r="AK50"/>
      <c s="112" r="AL50"/>
      <c s="112" r="AM50"/>
      <c s="112" r="AN50"/>
      <c s="7" r="AO50"/>
      <c s="93" r="AP50"/>
      <c s="7" r="AQ50"/>
      <c s="7" r="AR50"/>
      <c s="7" r="AS50"/>
      <c s="82" r="AT50"/>
      <c s="94" r="AU50"/>
      <c s="114" r="AV50"/>
      <c s="99" r="AW50"/>
      <c s="115" r="AX50"/>
      <c s="115" r="AY50"/>
      <c s="115" r="AZ50"/>
      <c s="115" r="BA50"/>
      <c s="115" r="BB50"/>
      <c s="115" r="BC50"/>
      <c s="101" r="BD50"/>
      <c s="100" r="BE50"/>
      <c s="101" r="BF50"/>
      <c s="116" r="BG50"/>
      <c s="101" r="BH50"/>
      <c s="100" r="BI50"/>
      <c s="101" r="BJ50"/>
      <c s="116" r="BK50"/>
      <c s="101" r="BL50"/>
      <c s="100" r="BM50"/>
      <c s="101" r="BN50"/>
      <c s="96" r="BO50"/>
      <c s="96" r="BP50"/>
      <c s="96" r="BQ50"/>
      <c s="96" r="BR50"/>
      <c s="96" r="BS50"/>
      <c s="96" r="BT50"/>
      <c s="103" r="BU50"/>
      <c s="103" r="BV50"/>
      <c s="103" r="BW50"/>
      <c s="103" r="BX50"/>
      <c s="103" r="BY50"/>
      <c s="103" r="BZ50"/>
      <c s="7" r="CA50"/>
      <c s="74" r="CB50"/>
      <c s="74" r="CC50"/>
      <c s="74" r="CD50"/>
      <c s="74" r="CE50"/>
      <c s="74" r="CF50"/>
      <c s="74" r="CG50"/>
      <c s="74" r="CH50"/>
      <c s="74" r="CI50"/>
      <c s="74" r="CJ50"/>
    </row>
    <row customHeight="1" r="51" hidden="1" ht="15.75">
      <c t="str" s="7" r="A51">
        <f>AO21</f>
        <v>45</v>
      </c>
      <c t="str" s="93" r="B51">
        <f>AP21</f>
        <v>9/27/2014</v>
      </c>
      <c t="str" s="7" r="C51">
        <f>AQ21</f>
        <v>männlich U16</v>
      </c>
      <c t="str" s="7" r="D51">
        <f>AR21</f>
        <v>Grp C</v>
      </c>
      <c t="str" s="7" r="E51">
        <f>AS21</f>
        <v>9</v>
      </c>
      <c t="str" s="7" r="F51">
        <f>AT21</f>
        <v>3</v>
      </c>
      <c t="str" s="7" r="G51">
        <f>AU21</f>
        <v>45</v>
      </c>
      <c t="str" s="109" r="H51">
        <f>AV21</f>
        <v>TV Langen</v>
      </c>
      <c t="str" s="109" r="I51">
        <f>AW21</f>
        <v> -</v>
      </c>
      <c t="str" s="109" r="J51">
        <f>AX21</f>
        <v>Leichlinger TV</v>
      </c>
      <c t="str" s="109" r="K51">
        <f>AY21</f>
        <v/>
      </c>
      <c t="str" s="109" r="L51">
        <f>AZ21</f>
        <v>TS Thiersheim</v>
      </c>
      <c t="str" s="109" r="M51">
        <f>BA21</f>
        <v> </v>
      </c>
      <c t="str" s="109" r="N51">
        <f>BB21</f>
        <v> </v>
      </c>
      <c t="str" s="109" r="O51">
        <f>BC21</f>
        <v> </v>
      </c>
      <c s="109" r="P51"/>
      <c s="110" r="Q51"/>
      <c s="111" r="R51"/>
      <c s="110" r="S51"/>
      <c s="110" r="T51"/>
      <c s="110" r="U51"/>
      <c s="111" r="V51"/>
      <c s="110" r="W51"/>
      <c s="110" r="X51"/>
      <c s="110" r="Y51"/>
      <c s="111" r="Z51"/>
      <c s="110" r="AA51"/>
      <c s="110" r="AB51"/>
      <c s="110" r="AC51"/>
      <c s="110" r="AD51"/>
      <c s="110" r="AE51"/>
      <c s="110" r="AF51"/>
      <c s="110" r="AG51"/>
      <c s="112" r="AH51"/>
      <c s="112" r="AI51"/>
      <c s="112" r="AJ51"/>
      <c s="112" r="AK51"/>
      <c s="112" r="AL51"/>
      <c s="112" r="AM51"/>
      <c s="112" r="AN51"/>
      <c s="7" r="AO51"/>
      <c s="93" r="AP51"/>
      <c s="7" r="AQ51"/>
      <c s="7" r="AR51"/>
      <c s="7" r="AS51"/>
      <c s="82" r="AT51"/>
      <c s="94" r="AU51"/>
      <c s="114" r="AV51"/>
      <c s="99" r="AW51"/>
      <c s="115" r="AX51"/>
      <c s="115" r="AY51"/>
      <c s="115" r="AZ51"/>
      <c s="115" r="BA51"/>
      <c s="115" r="BB51"/>
      <c s="115" r="BC51"/>
      <c s="101" r="BD51"/>
      <c s="100" r="BE51"/>
      <c s="101" r="BF51"/>
      <c s="116" r="BG51"/>
      <c s="101" r="BH51"/>
      <c s="100" r="BI51"/>
      <c s="101" r="BJ51"/>
      <c s="116" r="BK51"/>
      <c s="101" r="BL51"/>
      <c s="100" r="BM51"/>
      <c s="101" r="BN51"/>
      <c s="96" r="BO51"/>
      <c s="96" r="BP51"/>
      <c s="96" r="BQ51"/>
      <c s="96" r="BR51"/>
      <c s="96" r="BS51"/>
      <c s="96" r="BT51"/>
      <c s="103" r="BU51"/>
      <c s="103" r="BV51"/>
      <c s="103" r="BW51"/>
      <c s="103" r="BX51"/>
      <c s="103" r="BY51"/>
      <c s="103" r="BZ51"/>
      <c s="7" r="CA51"/>
      <c s="74" r="CB51"/>
      <c s="74" r="CC51"/>
      <c s="74" r="CD51"/>
      <c s="74" r="CE51"/>
      <c s="74" r="CF51"/>
      <c s="74" r="CG51"/>
      <c s="74" r="CH51"/>
      <c s="74" r="CI51"/>
      <c s="74" r="CJ51"/>
    </row>
    <row customHeight="1" r="52" hidden="1" ht="15.75">
      <c t="str" s="7" r="A52">
        <f>AO115</f>
        <v>46</v>
      </c>
      <c t="str" s="93" r="B52">
        <f>AP115</f>
        <v>9/27/2014</v>
      </c>
      <c t="str" s="7" r="C52">
        <f>AQ115</f>
        <v>männlich U16</v>
      </c>
      <c t="str" s="7" r="D52">
        <f>AR115</f>
        <v>Grp C</v>
      </c>
      <c t="str" s="7" r="E52">
        <f>AS115</f>
        <v>11</v>
      </c>
      <c t="str" s="7" r="F52">
        <f>AT115</f>
        <v>1</v>
      </c>
      <c t="str" s="7" r="G52">
        <f>AU115</f>
        <v>46</v>
      </c>
      <c t="str" s="109" r="H52">
        <f>AV115</f>
        <v>TSV Lola</v>
      </c>
      <c t="str" s="109" r="I52">
        <f>AW115</f>
        <v> -</v>
      </c>
      <c t="str" s="109" r="J52">
        <f>AX115</f>
        <v>Leichlinger TV</v>
      </c>
      <c t="str" s="109" r="K52">
        <f>AY115</f>
        <v/>
      </c>
      <c t="str" s="109" r="L52">
        <f>AZ115</f>
        <v>TB Oppau</v>
      </c>
      <c t="str" s="109" r="M52">
        <f>BA115</f>
        <v> </v>
      </c>
      <c t="str" s="109" r="N52">
        <f>BB115</f>
        <v> </v>
      </c>
      <c t="str" s="109" r="O52">
        <f>BC115</f>
        <v> </v>
      </c>
      <c s="109" r="P52"/>
      <c s="110" r="Q52"/>
      <c s="111" r="R52"/>
      <c s="110" r="S52"/>
      <c s="110" r="T52"/>
      <c s="110" r="U52"/>
      <c s="111" r="V52"/>
      <c s="110" r="W52"/>
      <c s="110" r="X52"/>
      <c s="110" r="Y52"/>
      <c s="111" r="Z52"/>
      <c s="110" r="AA52"/>
      <c s="110" r="AB52"/>
      <c s="110" r="AC52"/>
      <c s="110" r="AD52"/>
      <c s="110" r="AE52"/>
      <c s="110" r="AF52"/>
      <c s="110" r="AG52"/>
      <c s="112" r="AH52"/>
      <c s="112" r="AI52"/>
      <c s="112" r="AJ52"/>
      <c s="112" r="AK52"/>
      <c s="112" r="AL52"/>
      <c s="112" r="AM52"/>
      <c s="112" r="AN52"/>
      <c s="7" r="AO52"/>
      <c s="93" r="AP52"/>
      <c s="7" r="AQ52"/>
      <c s="7" r="AR52"/>
      <c s="7" r="AS52"/>
      <c s="82" r="AT52"/>
      <c s="94" r="AU52"/>
      <c s="114" r="AV52"/>
      <c s="99" r="AW52"/>
      <c s="115" r="AX52"/>
      <c s="115" r="AY52"/>
      <c s="115" r="AZ52"/>
      <c s="115" r="BA52"/>
      <c s="115" r="BB52"/>
      <c s="115" r="BC52"/>
      <c s="101" r="BD52"/>
      <c s="100" r="BE52"/>
      <c s="101" r="BF52"/>
      <c s="116" r="BG52"/>
      <c s="101" r="BH52"/>
      <c s="100" r="BI52"/>
      <c s="101" r="BJ52"/>
      <c s="116" r="BK52"/>
      <c s="101" r="BL52"/>
      <c s="100" r="BM52"/>
      <c s="101" r="BN52"/>
      <c s="96" r="BO52"/>
      <c s="96" r="BP52"/>
      <c s="96" r="BQ52"/>
      <c s="96" r="BR52"/>
      <c s="96" r="BS52"/>
      <c s="96" r="BT52"/>
      <c s="103" r="BU52"/>
      <c s="103" r="BV52"/>
      <c s="103" r="BW52"/>
      <c s="103" r="BX52"/>
      <c s="103" r="BY52"/>
      <c s="103" r="BZ52"/>
      <c s="7" r="CA52"/>
      <c s="74" r="CB52"/>
      <c s="74" r="CC52"/>
      <c s="74" r="CD52"/>
      <c s="74" r="CE52"/>
      <c s="74" r="CF52"/>
      <c s="74" r="CG52"/>
      <c s="74" r="CH52"/>
      <c s="74" r="CI52"/>
      <c s="74" r="CJ52"/>
    </row>
    <row customHeight="1" r="53" hidden="1" ht="15.75">
      <c t="str" s="7" r="A53">
        <f>AO116</f>
        <v>47</v>
      </c>
      <c t="str" s="93" r="B53">
        <f>AP116</f>
        <v>9/27/2014</v>
      </c>
      <c t="str" s="7" r="C53">
        <f>AQ116</f>
        <v>männlich U16</v>
      </c>
      <c t="str" s="7" r="D53">
        <f>AR116</f>
        <v>Grp C</v>
      </c>
      <c t="str" s="7" r="E53">
        <f>AS116</f>
        <v>11</v>
      </c>
      <c t="str" s="7" r="F53">
        <f>AT116</f>
        <v>2</v>
      </c>
      <c t="str" s="7" r="G53">
        <f>AU116</f>
        <v>47</v>
      </c>
      <c t="str" s="109" r="H53">
        <f>AV116</f>
        <v>TS Thiersheim</v>
      </c>
      <c t="str" s="109" r="I53">
        <f>AW116</f>
        <v> -</v>
      </c>
      <c t="str" s="109" r="J53">
        <f>AX116</f>
        <v>TV Vaihingen/Enz</v>
      </c>
      <c t="str" s="109" r="K53">
        <f>AY116</f>
        <v/>
      </c>
      <c t="str" s="109" r="L53">
        <f>AZ116</f>
        <v>TV Eibach</v>
      </c>
      <c t="str" s="109" r="M53">
        <f>BA116</f>
        <v> </v>
      </c>
      <c t="str" s="109" r="N53">
        <f>BB116</f>
        <v> </v>
      </c>
      <c t="str" s="109" r="O53">
        <f>BC116</f>
        <v> </v>
      </c>
      <c s="109" r="P53"/>
      <c s="110" r="Q53"/>
      <c s="111" r="R53"/>
      <c s="110" r="S53"/>
      <c s="110" r="T53"/>
      <c s="110" r="U53"/>
      <c s="111" r="V53"/>
      <c s="110" r="W53"/>
      <c s="110" r="X53"/>
      <c s="110" r="Y53"/>
      <c s="111" r="Z53"/>
      <c s="110" r="AA53"/>
      <c s="110" r="AB53"/>
      <c s="110" r="AC53"/>
      <c s="110" r="AD53"/>
      <c s="110" r="AE53"/>
      <c s="110" r="AF53"/>
      <c s="110" r="AG53"/>
      <c s="112" r="AH53"/>
      <c s="112" r="AI53"/>
      <c s="112" r="AJ53"/>
      <c s="112" r="AK53"/>
      <c s="112" r="AL53"/>
      <c s="112" r="AM53"/>
      <c s="112" r="AN53"/>
      <c s="7" r="AO53"/>
      <c s="93" r="AP53"/>
      <c s="7" r="AQ53"/>
      <c s="7" r="AR53"/>
      <c s="7" r="AS53"/>
      <c s="82" r="AT53"/>
      <c s="94" r="AU53"/>
      <c s="114" r="AV53"/>
      <c s="99" r="AW53"/>
      <c s="115" r="AX53"/>
      <c s="115" r="AY53"/>
      <c s="115" r="AZ53"/>
      <c s="115" r="BA53"/>
      <c s="115" r="BB53"/>
      <c s="115" r="BC53"/>
      <c s="101" r="BD53"/>
      <c s="100" r="BE53"/>
      <c s="101" r="BF53"/>
      <c s="116" r="BG53"/>
      <c s="101" r="BH53"/>
      <c s="100" r="BI53"/>
      <c s="101" r="BJ53"/>
      <c s="116" r="BK53"/>
      <c s="101" r="BL53"/>
      <c s="100" r="BM53"/>
      <c s="101" r="BN53"/>
      <c s="96" r="BO53"/>
      <c s="96" r="BP53"/>
      <c s="96" r="BQ53"/>
      <c s="96" r="BR53"/>
      <c s="96" r="BS53"/>
      <c s="96" r="BT53"/>
      <c s="103" r="BU53"/>
      <c s="103" r="BV53"/>
      <c s="103" r="BW53"/>
      <c s="103" r="BX53"/>
      <c s="103" r="BY53"/>
      <c s="103" r="BZ53"/>
      <c s="7" r="CA53"/>
      <c s="74" r="CB53"/>
      <c s="74" r="CC53"/>
      <c s="74" r="CD53"/>
      <c s="74" r="CE53"/>
      <c s="74" r="CF53"/>
      <c s="74" r="CG53"/>
      <c s="74" r="CH53"/>
      <c s="74" r="CI53"/>
      <c s="74" r="CJ53"/>
    </row>
    <row customHeight="1" r="54" hidden="1" ht="15.75">
      <c t="str" s="7" r="A54">
        <f>AO117</f>
        <v>48</v>
      </c>
      <c t="str" s="93" r="B54">
        <f>AP117</f>
        <v>9/27/2014</v>
      </c>
      <c t="str" s="7" r="C54">
        <f>AQ117</f>
        <v>männlich U16</v>
      </c>
      <c t="str" s="7" r="D54">
        <f>AR117</f>
        <v>Grp C</v>
      </c>
      <c t="str" s="7" r="E54">
        <f>AS117</f>
        <v>11</v>
      </c>
      <c t="str" s="7" r="F54">
        <f>AT117</f>
        <v>3</v>
      </c>
      <c t="str" s="7" r="G54">
        <f>AU117</f>
        <v>48</v>
      </c>
      <c t="str" s="109" r="H54">
        <f>AV117</f>
        <v>TV Langen</v>
      </c>
      <c t="str" s="109" r="I54">
        <f>AW117</f>
        <v> -</v>
      </c>
      <c t="str" s="109" r="J54">
        <f>AX117</f>
        <v>TSV Calw</v>
      </c>
      <c t="str" s="109" r="K54">
        <f>AY117</f>
        <v/>
      </c>
      <c t="str" s="109" r="L54">
        <f>AZ117</f>
        <v>TB Oppau</v>
      </c>
      <c t="str" s="109" r="M54">
        <f>BA117</f>
        <v> </v>
      </c>
      <c t="str" s="109" r="N54">
        <f>BB117</f>
        <v> </v>
      </c>
      <c t="str" s="109" r="O54">
        <f>BC117</f>
        <v> </v>
      </c>
      <c s="109" r="P54"/>
      <c s="110" r="Q54"/>
      <c s="111" r="R54"/>
      <c s="110" r="S54"/>
      <c s="110" r="T54"/>
      <c s="110" r="U54"/>
      <c s="111" r="V54"/>
      <c s="110" r="W54"/>
      <c s="110" r="X54"/>
      <c s="110" r="Y54"/>
      <c s="111" r="Z54"/>
      <c s="110" r="AA54"/>
      <c s="110" r="AB54"/>
      <c s="110" r="AC54"/>
      <c s="110" r="AD54"/>
      <c s="110" r="AE54"/>
      <c s="110" r="AF54"/>
      <c s="110" r="AG54"/>
      <c s="112" r="AH54"/>
      <c s="112" r="AI54"/>
      <c s="112" r="AJ54"/>
      <c s="112" r="AK54"/>
      <c s="112" r="AL54"/>
      <c s="112" r="AM54"/>
      <c s="112" r="AN54"/>
      <c s="7" r="AO54"/>
      <c s="93" r="AP54"/>
      <c s="7" r="AQ54"/>
      <c s="7" r="AR54"/>
      <c s="7" r="AS54"/>
      <c s="82" r="AT54"/>
      <c s="94" r="AU54"/>
      <c s="114" r="AV54"/>
      <c s="99" r="AW54"/>
      <c s="115" r="AX54"/>
      <c s="115" r="AY54"/>
      <c s="115" r="AZ54"/>
      <c s="115" r="BA54"/>
      <c s="115" r="BB54"/>
      <c s="115" r="BC54"/>
      <c s="101" r="BD54"/>
      <c s="100" r="BE54"/>
      <c s="101" r="BF54"/>
      <c s="116" r="BG54"/>
      <c s="101" r="BH54"/>
      <c s="100" r="BI54"/>
      <c s="101" r="BJ54"/>
      <c s="116" r="BK54"/>
      <c s="101" r="BL54"/>
      <c s="100" r="BM54"/>
      <c s="101" r="BN54"/>
      <c s="96" r="BO54"/>
      <c s="96" r="BP54"/>
      <c s="96" r="BQ54"/>
      <c s="96" r="BR54"/>
      <c s="96" r="BS54"/>
      <c s="96" r="BT54"/>
      <c s="103" r="BU54"/>
      <c s="103" r="BV54"/>
      <c s="103" r="BW54"/>
      <c s="103" r="BX54"/>
      <c s="103" r="BY54"/>
      <c s="103" r="BZ54"/>
      <c s="7" r="CA54"/>
      <c s="74" r="CB54"/>
      <c s="74" r="CC54"/>
      <c s="74" r="CD54"/>
      <c s="74" r="CE54"/>
      <c s="74" r="CF54"/>
      <c s="74" r="CG54"/>
      <c s="74" r="CH54"/>
      <c s="74" r="CI54"/>
      <c s="74" r="CJ54"/>
    </row>
    <row customHeight="1" r="55" hidden="1" ht="15.75">
      <c t="str" s="7" r="A55">
        <f>AO118</f>
        <v>49</v>
      </c>
      <c t="str" s="93" r="B55">
        <f>AP118</f>
        <v>9/27/2014</v>
      </c>
      <c t="str" s="7" r="C55">
        <f>AQ118</f>
        <v>männlich U16</v>
      </c>
      <c t="str" s="7" r="D55">
        <f>AR118</f>
        <v>Grp C</v>
      </c>
      <c t="str" s="7" r="E55">
        <f>AS118</f>
        <v>13</v>
      </c>
      <c t="str" s="7" r="F55">
        <f>AT118</f>
        <v>1</v>
      </c>
      <c t="str" s="7" r="G55">
        <f>AU118</f>
        <v>49</v>
      </c>
      <c t="str" s="109" r="H55">
        <f>AV118</f>
        <v>TB Oppau</v>
      </c>
      <c t="str" s="109" r="I55">
        <f>AW118</f>
        <v> -</v>
      </c>
      <c t="str" s="109" r="J55">
        <f>AX118</f>
        <v>TSV Calw</v>
      </c>
      <c t="str" s="109" r="K55">
        <f>AY118</f>
        <v/>
      </c>
      <c t="str" s="109" r="L55">
        <f>AZ118</f>
        <v>Großenasper SV</v>
      </c>
      <c t="str" s="109" r="M55">
        <f>BA118</f>
        <v> </v>
      </c>
      <c t="str" s="109" r="N55">
        <f>BB118</f>
        <v> </v>
      </c>
      <c t="str" s="109" r="O55">
        <f>BC118</f>
        <v> </v>
      </c>
      <c s="109" r="P55"/>
      <c s="110" r="Q55"/>
      <c s="111" r="R55"/>
      <c s="110" r="S55"/>
      <c s="110" r="T55"/>
      <c s="110" r="U55"/>
      <c s="111" r="V55"/>
      <c s="110" r="W55"/>
      <c s="110" r="X55"/>
      <c s="110" r="Y55"/>
      <c s="111" r="Z55"/>
      <c s="110" r="AA55"/>
      <c s="110" r="AB55"/>
      <c s="110" r="AC55"/>
      <c s="110" r="AD55"/>
      <c s="110" r="AE55"/>
      <c s="110" r="AF55"/>
      <c s="110" r="AG55"/>
      <c s="112" r="AH55"/>
      <c s="112" r="AI55"/>
      <c s="112" r="AJ55"/>
      <c s="112" r="AK55"/>
      <c s="112" r="AL55"/>
      <c s="112" r="AM55"/>
      <c s="112" r="AN55"/>
      <c s="7" r="AO55"/>
      <c s="93" r="AP55"/>
      <c s="7" r="AQ55"/>
      <c s="7" r="AR55"/>
      <c s="7" r="AS55"/>
      <c s="82" r="AT55"/>
      <c s="94" r="AU55"/>
      <c s="114" r="AV55"/>
      <c s="99" r="AW55"/>
      <c s="115" r="AX55"/>
      <c s="115" r="AY55"/>
      <c s="115" r="AZ55"/>
      <c s="115" r="BA55"/>
      <c s="115" r="BB55"/>
      <c s="115" r="BC55"/>
      <c s="101" r="BD55"/>
      <c s="100" r="BE55"/>
      <c s="101" r="BF55"/>
      <c s="116" r="BG55"/>
      <c s="101" r="BH55"/>
      <c s="100" r="BI55"/>
      <c s="101" r="BJ55"/>
      <c s="116" r="BK55"/>
      <c s="101" r="BL55"/>
      <c s="100" r="BM55"/>
      <c s="101" r="BN55"/>
      <c s="96" r="BO55"/>
      <c s="96" r="BP55"/>
      <c s="96" r="BQ55"/>
      <c s="96" r="BR55"/>
      <c s="96" r="BS55"/>
      <c s="96" r="BT55"/>
      <c s="103" r="BU55"/>
      <c s="103" r="BV55"/>
      <c s="103" r="BW55"/>
      <c s="103" r="BX55"/>
      <c s="103" r="BY55"/>
      <c s="103" r="BZ55"/>
      <c s="7" r="CA55"/>
      <c s="74" r="CB55"/>
      <c s="74" r="CC55"/>
      <c s="74" r="CD55"/>
      <c s="74" r="CE55"/>
      <c s="74" r="CF55"/>
      <c s="74" r="CG55"/>
      <c s="74" r="CH55"/>
      <c s="74" r="CI55"/>
      <c s="74" r="CJ55"/>
    </row>
    <row customHeight="1" r="56" hidden="1" ht="15.75">
      <c t="str" s="7" r="A56">
        <f>AO119</f>
        <v>50</v>
      </c>
      <c t="str" s="93" r="B56">
        <f>AP119</f>
        <v>9/27/2014</v>
      </c>
      <c t="str" s="7" r="C56">
        <f>AQ119</f>
        <v>männlich U16</v>
      </c>
      <c t="str" s="7" r="D56">
        <f>AR119</f>
        <v>Grp C</v>
      </c>
      <c t="str" s="7" r="E56">
        <f>AS119</f>
        <v>13</v>
      </c>
      <c t="str" s="7" r="F56">
        <f>AT119</f>
        <v>2</v>
      </c>
      <c t="str" s="7" r="G56">
        <f>AU119</f>
        <v>50</v>
      </c>
      <c t="str" s="109" r="H56">
        <f>AV119</f>
        <v>TV Langen</v>
      </c>
      <c t="str" s="109" r="I56">
        <f>AW119</f>
        <v> -</v>
      </c>
      <c t="str" s="109" r="J56">
        <f>AX119</f>
        <v>TV Vaihingen/Enz</v>
      </c>
      <c t="str" s="109" r="K56">
        <f>AY119</f>
        <v/>
      </c>
      <c t="str" s="109" r="L56">
        <f>AZ119</f>
        <v>TSV Lola</v>
      </c>
      <c t="str" s="109" r="M56">
        <f>BA119</f>
        <v> </v>
      </c>
      <c t="str" s="109" r="N56">
        <f>BB119</f>
        <v> </v>
      </c>
      <c t="str" s="109" r="O56">
        <f>BC119</f>
        <v> </v>
      </c>
      <c s="109" r="P56"/>
      <c s="110" r="Q56"/>
      <c s="111" r="R56"/>
      <c s="110" r="S56"/>
      <c s="110" r="T56"/>
      <c s="110" r="U56"/>
      <c s="111" r="V56"/>
      <c s="110" r="W56"/>
      <c s="110" r="X56"/>
      <c s="110" r="Y56"/>
      <c s="111" r="Z56"/>
      <c s="110" r="AA56"/>
      <c s="110" r="AB56"/>
      <c s="110" r="AC56"/>
      <c s="110" r="AD56"/>
      <c s="110" r="AE56"/>
      <c s="110" r="AF56"/>
      <c s="110" r="AG56"/>
      <c s="112" r="AH56"/>
      <c s="112" r="AI56"/>
      <c s="112" r="AJ56"/>
      <c s="112" r="AK56"/>
      <c s="112" r="AL56"/>
      <c s="112" r="AM56"/>
      <c s="112" r="AN56"/>
      <c s="7" r="AO56"/>
      <c s="93" r="AP56"/>
      <c s="7" r="AQ56"/>
      <c s="7" r="AR56"/>
      <c s="7" r="AS56"/>
      <c s="82" r="AT56"/>
      <c s="94" r="AU56"/>
      <c s="114" r="AV56"/>
      <c s="99" r="AW56"/>
      <c s="115" r="AX56"/>
      <c s="115" r="AY56"/>
      <c s="115" r="AZ56"/>
      <c s="115" r="BA56"/>
      <c s="115" r="BB56"/>
      <c s="115" r="BC56"/>
      <c s="101" r="BD56"/>
      <c s="100" r="BE56"/>
      <c s="101" r="BF56"/>
      <c s="116" r="BG56"/>
      <c s="101" r="BH56"/>
      <c s="100" r="BI56"/>
      <c s="101" r="BJ56"/>
      <c s="116" r="BK56"/>
      <c s="101" r="BL56"/>
      <c s="100" r="BM56"/>
      <c s="101" r="BN56"/>
      <c s="96" r="BO56"/>
      <c s="96" r="BP56"/>
      <c s="96" r="BQ56"/>
      <c s="96" r="BR56"/>
      <c s="96" r="BS56"/>
      <c s="96" r="BT56"/>
      <c s="103" r="BU56"/>
      <c s="103" r="BV56"/>
      <c s="103" r="BW56"/>
      <c s="103" r="BX56"/>
      <c s="103" r="BY56"/>
      <c s="103" r="BZ56"/>
      <c s="7" r="CA56"/>
      <c s="74" r="CB56"/>
      <c s="74" r="CC56"/>
      <c s="74" r="CD56"/>
      <c s="74" r="CE56"/>
      <c s="74" r="CF56"/>
      <c s="74" r="CG56"/>
      <c s="74" r="CH56"/>
      <c s="74" r="CI56"/>
      <c s="74" r="CJ56"/>
    </row>
    <row customHeight="1" r="57" hidden="1" ht="15.75">
      <c t="str" s="7" r="A57">
        <f>AO120</f>
        <v>51</v>
      </c>
      <c t="str" s="93" r="B57">
        <f>AP120</f>
        <v>9/27/2014</v>
      </c>
      <c t="str" s="7" r="C57">
        <f>AQ120</f>
        <v>männlich U16</v>
      </c>
      <c t="str" s="7" r="D57">
        <f>AR120</f>
        <v>Grp C</v>
      </c>
      <c t="str" s="7" r="E57">
        <f>AS120</f>
        <v>13</v>
      </c>
      <c t="str" s="7" r="F57">
        <f>AT120</f>
        <v>3</v>
      </c>
      <c t="str" s="7" r="G57">
        <f>AU120</f>
        <v>51</v>
      </c>
      <c t="str" s="109" r="H57">
        <f>AV120</f>
        <v>TS Thiersheim</v>
      </c>
      <c t="str" s="109" r="I57">
        <f>AW120</f>
        <v> -</v>
      </c>
      <c t="str" s="109" r="J57">
        <f>AX120</f>
        <v>Leichlinger TV</v>
      </c>
      <c t="str" s="109" r="K57">
        <f>AY120</f>
        <v/>
      </c>
      <c t="str" s="109" r="L57">
        <f>AZ120</f>
        <v>TSV Lola</v>
      </c>
      <c t="str" s="109" r="M57">
        <f>BA120</f>
        <v> </v>
      </c>
      <c t="str" s="109" r="N57">
        <f>BB120</f>
        <v> </v>
      </c>
      <c t="str" s="109" r="O57">
        <f>BC120</f>
        <v> </v>
      </c>
      <c s="109" r="P57"/>
      <c s="110" r="Q57"/>
      <c s="111" r="R57"/>
      <c s="110" r="S57"/>
      <c s="110" r="T57"/>
      <c s="110" r="U57"/>
      <c s="111" r="V57"/>
      <c s="110" r="W57"/>
      <c s="110" r="X57"/>
      <c s="110" r="Y57"/>
      <c s="111" r="Z57"/>
      <c s="110" r="AA57"/>
      <c s="110" r="AB57"/>
      <c s="110" r="AC57"/>
      <c s="110" r="AD57"/>
      <c s="110" r="AE57"/>
      <c s="110" r="AF57"/>
      <c s="110" r="AG57"/>
      <c s="112" r="AH57"/>
      <c s="112" r="AI57"/>
      <c s="112" r="AJ57"/>
      <c s="112" r="AK57"/>
      <c s="112" r="AL57"/>
      <c s="112" r="AM57"/>
      <c s="112" r="AN57"/>
      <c s="7" r="AO57"/>
      <c s="93" r="AP57"/>
      <c s="7" r="AQ57"/>
      <c s="7" r="AR57"/>
      <c s="7" r="AS57"/>
      <c s="82" r="AT57"/>
      <c s="94" r="AU57"/>
      <c s="114" r="AV57"/>
      <c s="99" r="AW57"/>
      <c s="115" r="AX57"/>
      <c s="115" r="AY57"/>
      <c s="115" r="AZ57"/>
      <c s="115" r="BA57"/>
      <c s="115" r="BB57"/>
      <c s="115" r="BC57"/>
      <c s="101" r="BD57"/>
      <c s="100" r="BE57"/>
      <c s="101" r="BF57"/>
      <c s="116" r="BG57"/>
      <c s="101" r="BH57"/>
      <c s="100" r="BI57"/>
      <c s="101" r="BJ57"/>
      <c s="116" r="BK57"/>
      <c s="101" r="BL57"/>
      <c s="100" r="BM57"/>
      <c s="101" r="BN57"/>
      <c s="96" r="BO57"/>
      <c s="96" r="BP57"/>
      <c s="96" r="BQ57"/>
      <c s="96" r="BR57"/>
      <c s="96" r="BS57"/>
      <c s="96" r="BT57"/>
      <c s="103" r="BU57"/>
      <c s="103" r="BV57"/>
      <c s="103" r="BW57"/>
      <c s="103" r="BX57"/>
      <c s="103" r="BY57"/>
      <c s="103" r="BZ57"/>
      <c s="7" r="CA57"/>
      <c s="74" r="CB57"/>
      <c s="74" r="CC57"/>
      <c s="74" r="CD57"/>
      <c s="74" r="CE57"/>
      <c s="74" r="CF57"/>
      <c s="74" r="CG57"/>
      <c s="74" r="CH57"/>
      <c s="74" r="CI57"/>
      <c s="74" r="CJ57"/>
    </row>
    <row customHeight="1" r="58" hidden="1" ht="15.75">
      <c t="str" s="7" r="A58">
        <f>AO126</f>
        <v>52</v>
      </c>
      <c t="str" s="93" r="B58">
        <f>AP126</f>
        <v>9/27/2014</v>
      </c>
      <c t="str" s="7" r="C58">
        <f>AQ126</f>
        <v>männlich U16</v>
      </c>
      <c t="str" s="7" r="D58">
        <f>AR126</f>
        <v>Grp D</v>
      </c>
      <c t="str" s="7" r="E58">
        <f>AS126</f>
        <v>2</v>
      </c>
      <c t="str" s="7" r="F58">
        <f>AT126</f>
        <v>1</v>
      </c>
      <c t="str" s="7" r="G58">
        <f>AU126</f>
        <v>52</v>
      </c>
      <c t="str" s="109" r="H58">
        <f>AV126</f>
        <v>Großenasper SV</v>
      </c>
      <c t="str" s="109" r="I58">
        <f>AW126</f>
        <v> -</v>
      </c>
      <c t="str" s="109" r="J58">
        <f>AX126</f>
        <v>TV Eibach</v>
      </c>
      <c t="str" s="109" r="K58">
        <f>AY126</f>
        <v/>
      </c>
      <c t="str" s="109" r="L58">
        <f>AZ126</f>
        <v>TSV Gärtringen</v>
      </c>
      <c t="str" s="109" r="M58">
        <f>BA126</f>
        <v> </v>
      </c>
      <c t="str" s="109" r="N58">
        <f>BB126</f>
        <v> </v>
      </c>
      <c t="str" s="109" r="O58">
        <f>BC126</f>
        <v> </v>
      </c>
      <c s="109" r="P58"/>
      <c s="110" r="Q58"/>
      <c s="111" r="R58"/>
      <c s="110" r="S58"/>
      <c s="110" r="T58"/>
      <c s="110" r="U58"/>
      <c s="111" r="V58"/>
      <c s="110" r="W58"/>
      <c s="110" r="X58"/>
      <c s="110" r="Y58"/>
      <c s="111" r="Z58"/>
      <c s="110" r="AA58"/>
      <c s="110" r="AB58"/>
      <c s="110" r="AC58"/>
      <c s="110" r="AD58"/>
      <c s="110" r="AE58"/>
      <c s="110" r="AF58"/>
      <c s="110" r="AG58"/>
      <c s="112" r="AH58"/>
      <c s="112" r="AI58"/>
      <c s="112" r="AJ58"/>
      <c s="112" r="AK58"/>
      <c s="112" r="AL58"/>
      <c s="112" r="AM58"/>
      <c s="112" r="AN58"/>
      <c s="7" r="AO58"/>
      <c s="93" r="AP58"/>
      <c s="7" r="AQ58"/>
      <c s="7" r="AR58"/>
      <c s="7" r="AS58"/>
      <c s="82" r="AT58"/>
      <c s="94" r="AU58"/>
      <c s="114" r="AV58"/>
      <c s="99" r="AW58"/>
      <c s="115" r="AX58"/>
      <c s="115" r="AY58"/>
      <c s="115" r="AZ58"/>
      <c s="115" r="BA58"/>
      <c s="115" r="BB58"/>
      <c s="115" r="BC58"/>
      <c s="101" r="BD58"/>
      <c s="100" r="BE58"/>
      <c s="101" r="BF58"/>
      <c s="116" r="BG58"/>
      <c s="101" r="BH58"/>
      <c s="100" r="BI58"/>
      <c s="101" r="BJ58"/>
      <c s="116" r="BK58"/>
      <c s="101" r="BL58"/>
      <c s="100" r="BM58"/>
      <c s="101" r="BN58"/>
      <c s="96" r="BO58"/>
      <c s="96" r="BP58"/>
      <c s="96" r="BQ58"/>
      <c s="96" r="BR58"/>
      <c s="96" r="BS58"/>
      <c s="96" r="BT58"/>
      <c s="103" r="BU58"/>
      <c s="103" r="BV58"/>
      <c s="103" r="BW58"/>
      <c s="103" r="BX58"/>
      <c s="103" r="BY58"/>
      <c s="103" r="BZ58"/>
      <c s="7" r="CA58"/>
      <c s="74" r="CB58"/>
      <c s="74" r="CC58"/>
      <c s="74" r="CD58"/>
      <c s="74" r="CE58"/>
      <c s="74" r="CF58"/>
      <c s="74" r="CG58"/>
      <c s="74" r="CH58"/>
      <c s="74" r="CI58"/>
      <c s="74" r="CJ58"/>
    </row>
    <row customHeight="1" r="59" hidden="1" ht="15.75">
      <c t="str" s="7" r="A59">
        <f>AO127</f>
        <v>53</v>
      </c>
      <c t="str" s="93" r="B59">
        <f>AP127</f>
        <v>9/27/2014</v>
      </c>
      <c t="str" s="7" r="C59">
        <f>AQ127</f>
        <v>männlich U16</v>
      </c>
      <c t="str" s="7" r="D59">
        <f>AR127</f>
        <v>Grp D</v>
      </c>
      <c t="str" s="7" r="E59">
        <f>AS127</f>
        <v>2</v>
      </c>
      <c t="str" s="7" r="F59">
        <f>AT127</f>
        <v>2</v>
      </c>
      <c t="str" s="7" r="G59">
        <f>AU127</f>
        <v>53</v>
      </c>
      <c t="str" s="109" r="H59">
        <f>AV127</f>
        <v>Berliner Turnerschaft</v>
      </c>
      <c t="str" s="109" r="I59">
        <f>AW127</f>
        <v> -</v>
      </c>
      <c t="str" s="109" r="J59">
        <f>AX127</f>
        <v>TV Waibsatdt</v>
      </c>
      <c t="str" s="109" r="K59">
        <f>AY127</f>
        <v/>
      </c>
      <c t="str" s="109" r="L59">
        <f>AZ127</f>
        <v>TSV Gärtringen</v>
      </c>
      <c t="str" s="109" r="M59">
        <f>BA127</f>
        <v> </v>
      </c>
      <c t="str" s="109" r="N59">
        <f>BB127</f>
        <v> </v>
      </c>
      <c t="str" s="109" r="O59">
        <f>BC127</f>
        <v> </v>
      </c>
      <c s="109" r="P59"/>
      <c s="110" r="Q59"/>
      <c s="111" r="R59"/>
      <c s="110" r="S59"/>
      <c s="110" r="T59"/>
      <c s="110" r="U59"/>
      <c s="111" r="V59"/>
      <c s="110" r="W59"/>
      <c s="110" r="X59"/>
      <c s="110" r="Y59"/>
      <c s="111" r="Z59"/>
      <c s="110" r="AA59"/>
      <c s="110" r="AB59"/>
      <c s="110" r="AC59"/>
      <c s="110" r="AD59"/>
      <c s="110" r="AE59"/>
      <c s="110" r="AF59"/>
      <c s="110" r="AG59"/>
      <c s="112" r="AH59"/>
      <c s="112" r="AI59"/>
      <c s="112" r="AJ59"/>
      <c s="112" r="AK59"/>
      <c s="112" r="AL59"/>
      <c s="112" r="AM59"/>
      <c s="112" r="AN59"/>
      <c s="7" r="AO59"/>
      <c s="93" r="AP59"/>
      <c s="7" r="AQ59"/>
      <c s="7" r="AR59"/>
      <c s="7" r="AS59"/>
      <c s="82" r="AT59"/>
      <c s="94" r="AU59"/>
      <c s="114" r="AV59"/>
      <c s="99" r="AW59"/>
      <c s="115" r="AX59"/>
      <c s="115" r="AY59"/>
      <c s="115" r="AZ59"/>
      <c s="115" r="BA59"/>
      <c s="115" r="BB59"/>
      <c s="115" r="BC59"/>
      <c s="101" r="BD59"/>
      <c s="100" r="BE59"/>
      <c s="101" r="BF59"/>
      <c s="116" r="BG59"/>
      <c s="101" r="BH59"/>
      <c s="100" r="BI59"/>
      <c s="101" r="BJ59"/>
      <c s="116" r="BK59"/>
      <c s="101" r="BL59"/>
      <c s="100" r="BM59"/>
      <c s="101" r="BN59"/>
      <c s="96" r="BO59"/>
      <c s="96" r="BP59"/>
      <c s="96" r="BQ59"/>
      <c s="96" r="BR59"/>
      <c s="96" r="BS59"/>
      <c s="96" r="BT59"/>
      <c s="103" r="BU59"/>
      <c s="103" r="BV59"/>
      <c s="103" r="BW59"/>
      <c s="103" r="BX59"/>
      <c s="103" r="BY59"/>
      <c s="103" r="BZ59"/>
      <c s="7" r="CA59"/>
      <c s="74" r="CB59"/>
      <c s="74" r="CC59"/>
      <c s="74" r="CD59"/>
      <c s="74" r="CE59"/>
      <c s="74" r="CF59"/>
      <c s="74" r="CG59"/>
      <c s="74" r="CH59"/>
      <c s="74" r="CI59"/>
      <c s="74" r="CJ59"/>
    </row>
    <row customHeight="1" r="60" hidden="1" ht="15.75">
      <c t="str" s="7" r="A60">
        <f>AO128</f>
        <v>54</v>
      </c>
      <c t="str" s="93" r="B60">
        <f>AP128</f>
        <v>9/27/2014</v>
      </c>
      <c t="str" s="7" r="C60">
        <f>AQ128</f>
        <v>männlich U16</v>
      </c>
      <c t="str" s="7" r="D60">
        <f>AR128</f>
        <v>Grp D</v>
      </c>
      <c t="str" s="7" r="E60">
        <f>AS128</f>
        <v>2</v>
      </c>
      <c t="str" s="7" r="F60">
        <f>AT128</f>
        <v>3</v>
      </c>
      <c t="str" s="7" r="G60">
        <f>AU128</f>
        <v>54</v>
      </c>
      <c t="str" s="109" r="H60">
        <f>AV128</f>
        <v>SV Düdenbüttel</v>
      </c>
      <c t="str" s="109" r="I60">
        <f>AW128</f>
        <v> - </v>
      </c>
      <c t="str" s="109" r="J60">
        <f>AX128</f>
        <v>TV Voerde</v>
      </c>
      <c t="str" s="109" r="K60">
        <f>AY128</f>
        <v/>
      </c>
      <c t="str" s="109" r="L60">
        <f>AZ128</f>
        <v>TSV Calw</v>
      </c>
      <c t="str" s="109" r="M60">
        <f>BA128</f>
        <v> </v>
      </c>
      <c t="str" s="109" r="N60">
        <f>BB128</f>
        <v> </v>
      </c>
      <c t="str" s="109" r="O60">
        <f>BC128</f>
        <v> </v>
      </c>
      <c s="109" r="P60"/>
      <c s="110" r="Q60"/>
      <c s="111" r="R60"/>
      <c s="110" r="S60"/>
      <c s="110" r="T60"/>
      <c s="110" r="U60"/>
      <c s="111" r="V60"/>
      <c s="110" r="W60"/>
      <c s="110" r="X60"/>
      <c s="110" r="Y60"/>
      <c s="111" r="Z60"/>
      <c s="110" r="AA60"/>
      <c s="110" r="AB60"/>
      <c s="110" r="AC60"/>
      <c s="110" r="AD60"/>
      <c s="110" r="AE60"/>
      <c s="110" r="AF60"/>
      <c s="110" r="AG60"/>
      <c s="112" r="AH60"/>
      <c s="112" r="AI60"/>
      <c s="112" r="AJ60"/>
      <c s="112" r="AK60"/>
      <c s="112" r="AL60"/>
      <c s="112" r="AM60"/>
      <c s="112" r="AN60"/>
      <c s="7" r="AO60"/>
      <c s="93" r="AP60"/>
      <c s="7" r="AQ60"/>
      <c s="7" r="AR60"/>
      <c s="7" r="AS60"/>
      <c s="82" r="AT60"/>
      <c s="94" r="AU60"/>
      <c s="114" r="AV60"/>
      <c s="99" r="AW60"/>
      <c s="115" r="AX60"/>
      <c s="115" r="AY60"/>
      <c s="115" r="AZ60"/>
      <c s="115" r="BA60"/>
      <c s="115" r="BB60"/>
      <c s="115" r="BC60"/>
      <c s="101" r="BD60"/>
      <c s="100" r="BE60"/>
      <c s="101" r="BF60"/>
      <c s="116" r="BG60"/>
      <c s="101" r="BH60"/>
      <c s="100" r="BI60"/>
      <c s="101" r="BJ60"/>
      <c s="116" r="BK60"/>
      <c s="101" r="BL60"/>
      <c s="100" r="BM60"/>
      <c s="101" r="BN60"/>
      <c s="96" r="BO60"/>
      <c s="96" r="BP60"/>
      <c s="96" r="BQ60"/>
      <c s="96" r="BR60"/>
      <c s="96" r="BS60"/>
      <c s="96" r="BT60"/>
      <c s="103" r="BU60"/>
      <c s="103" r="BV60"/>
      <c s="103" r="BW60"/>
      <c s="103" r="BX60"/>
      <c s="103" r="BY60"/>
      <c s="103" r="BZ60"/>
      <c s="7" r="CA60"/>
      <c s="74" r="CB60"/>
      <c s="74" r="CC60"/>
      <c s="74" r="CD60"/>
      <c s="74" r="CE60"/>
      <c s="74" r="CF60"/>
      <c s="74" r="CG60"/>
      <c s="74" r="CH60"/>
      <c s="74" r="CI60"/>
      <c s="74" r="CJ60"/>
    </row>
    <row customHeight="1" r="61" hidden="1" ht="15.75">
      <c t="str" s="7" r="A61">
        <f>AO129</f>
        <v>55</v>
      </c>
      <c t="str" s="93" r="B61">
        <f>AP129</f>
        <v>9/27/2014</v>
      </c>
      <c t="str" s="7" r="C61">
        <f>AQ129</f>
        <v>männlich U16</v>
      </c>
      <c t="str" s="7" r="D61">
        <f>AR129</f>
        <v>Grp D</v>
      </c>
      <c t="str" s="7" r="E61">
        <f>AS129</f>
        <v>4</v>
      </c>
      <c t="str" s="7" r="F61">
        <f>AT129</f>
        <v>1</v>
      </c>
      <c t="str" s="7" r="G61">
        <f>AU129</f>
        <v>55</v>
      </c>
      <c t="str" s="109" r="H61">
        <f>AV129</f>
        <v>Großenasper SV</v>
      </c>
      <c t="str" s="109" r="I61">
        <f>AW129</f>
        <v> -</v>
      </c>
      <c t="str" s="109" r="J61">
        <f>AX129</f>
        <v>Berliner Turnerschaft</v>
      </c>
      <c t="str" s="109" r="K61">
        <f>AY129</f>
        <v/>
      </c>
      <c t="str" s="109" r="L61">
        <f>AZ129</f>
        <v>TV Voerde</v>
      </c>
      <c t="str" s="109" r="M61">
        <f>BA129</f>
        <v> </v>
      </c>
      <c t="str" s="109" r="N61">
        <f>BB129</f>
        <v> </v>
      </c>
      <c t="str" s="109" r="O61">
        <f>BC129</f>
        <v> </v>
      </c>
      <c s="109" r="P61"/>
      <c s="110" r="Q61"/>
      <c s="111" r="R61"/>
      <c s="110" r="S61"/>
      <c s="110" r="T61"/>
      <c s="110" r="U61"/>
      <c s="111" r="V61"/>
      <c s="110" r="W61"/>
      <c s="110" r="X61"/>
      <c s="110" r="Y61"/>
      <c s="111" r="Z61"/>
      <c s="110" r="AA61"/>
      <c s="110" r="AB61"/>
      <c s="110" r="AC61"/>
      <c s="110" r="AD61"/>
      <c s="110" r="AE61"/>
      <c s="110" r="AF61"/>
      <c s="110" r="AG61"/>
      <c s="112" r="AH61"/>
      <c s="112" r="AI61"/>
      <c s="112" r="AJ61"/>
      <c s="112" r="AK61"/>
      <c s="112" r="AL61"/>
      <c s="112" r="AM61"/>
      <c s="112" r="AN61"/>
      <c s="7" r="AO61"/>
      <c s="93" r="AP61"/>
      <c s="7" r="AQ61"/>
      <c s="7" r="AR61"/>
      <c s="7" r="AS61"/>
      <c s="82" r="AT61"/>
      <c s="94" r="AU61"/>
      <c s="114" r="AV61"/>
      <c s="99" r="AW61"/>
      <c s="115" r="AX61"/>
      <c s="115" r="AY61"/>
      <c s="115" r="AZ61"/>
      <c s="115" r="BA61"/>
      <c s="115" r="BB61"/>
      <c s="115" r="BC61"/>
      <c s="101" r="BD61"/>
      <c s="100" r="BE61"/>
      <c s="101" r="BF61"/>
      <c s="116" r="BG61"/>
      <c s="101" r="BH61"/>
      <c s="100" r="BI61"/>
      <c s="101" r="BJ61"/>
      <c s="116" r="BK61"/>
      <c s="101" r="BL61"/>
      <c s="100" r="BM61"/>
      <c s="101" r="BN61"/>
      <c s="96" r="BO61"/>
      <c s="96" r="BP61"/>
      <c s="96" r="BQ61"/>
      <c s="96" r="BR61"/>
      <c s="96" r="BS61"/>
      <c s="96" r="BT61"/>
      <c s="103" r="BU61"/>
      <c s="103" r="BV61"/>
      <c s="103" r="BW61"/>
      <c s="103" r="BX61"/>
      <c s="103" r="BY61"/>
      <c s="103" r="BZ61"/>
      <c s="7" r="CA61"/>
      <c s="74" r="CB61"/>
      <c s="74" r="CC61"/>
      <c s="74" r="CD61"/>
      <c s="74" r="CE61"/>
      <c s="74" r="CF61"/>
      <c s="74" r="CG61"/>
      <c s="74" r="CH61"/>
      <c s="74" r="CI61"/>
      <c s="74" r="CJ61"/>
    </row>
    <row customHeight="1" r="62" hidden="1" ht="15.75">
      <c t="str" s="7" r="A62">
        <f>AO130</f>
        <v>56</v>
      </c>
      <c t="str" s="93" r="B62">
        <f>AP130</f>
        <v>9/27/2014</v>
      </c>
      <c t="str" s="7" r="C62">
        <f>AQ130</f>
        <v>männlich U16</v>
      </c>
      <c t="str" s="7" r="D62">
        <f>AR130</f>
        <v>Grp D</v>
      </c>
      <c t="str" s="7" r="E62">
        <f>AS130</f>
        <v>4</v>
      </c>
      <c t="str" s="7" r="F62">
        <f>AT130</f>
        <v>2</v>
      </c>
      <c t="str" s="7" r="G62">
        <f>AU130</f>
        <v>56</v>
      </c>
      <c t="str" s="109" r="H62">
        <f>AV130</f>
        <v>TV Eibach</v>
      </c>
      <c t="str" s="109" r="I62">
        <f>AW130</f>
        <v> -</v>
      </c>
      <c t="str" s="109" r="J62">
        <f>AX130</f>
        <v>TV Waibsatdt</v>
      </c>
      <c t="str" s="109" r="K62">
        <f>AY130</f>
        <v/>
      </c>
      <c t="str" s="109" r="L62">
        <f>AZ130</f>
        <v>TV Voerde</v>
      </c>
      <c t="str" s="109" r="M62">
        <f>BA130</f>
        <v> </v>
      </c>
      <c t="str" s="109" r="N62">
        <f>BB130</f>
        <v> </v>
      </c>
      <c t="str" s="109" r="O62">
        <f>BC130</f>
        <v> </v>
      </c>
      <c s="109" r="P62"/>
      <c s="110" r="Q62"/>
      <c s="111" r="R62"/>
      <c s="110" r="S62"/>
      <c s="110" r="T62"/>
      <c s="110" r="U62"/>
      <c s="111" r="V62"/>
      <c s="110" r="W62"/>
      <c s="110" r="X62"/>
      <c s="110" r="Y62"/>
      <c s="111" r="Z62"/>
      <c s="110" r="AA62"/>
      <c s="110" r="AB62"/>
      <c s="110" r="AC62"/>
      <c s="110" r="AD62"/>
      <c s="110" r="AE62"/>
      <c s="110" r="AF62"/>
      <c s="110" r="AG62"/>
      <c s="112" r="AH62"/>
      <c s="112" r="AI62"/>
      <c s="112" r="AJ62"/>
      <c s="112" r="AK62"/>
      <c s="112" r="AL62"/>
      <c s="112" r="AM62"/>
      <c s="112" r="AN62"/>
      <c s="7" r="AO62"/>
      <c s="93" r="AP62"/>
      <c s="7" r="AQ62"/>
      <c s="7" r="AR62"/>
      <c s="7" r="AS62"/>
      <c s="82" r="AT62"/>
      <c s="94" r="AU62"/>
      <c s="114" r="AV62"/>
      <c s="99" r="AW62"/>
      <c s="115" r="AX62"/>
      <c s="115" r="AY62"/>
      <c s="115" r="AZ62"/>
      <c s="115" r="BA62"/>
      <c s="115" r="BB62"/>
      <c s="115" r="BC62"/>
      <c s="101" r="BD62"/>
      <c s="100" r="BE62"/>
      <c s="101" r="BF62"/>
      <c s="116" r="BG62"/>
      <c s="101" r="BH62"/>
      <c s="100" r="BI62"/>
      <c s="101" r="BJ62"/>
      <c s="116" r="BK62"/>
      <c s="101" r="BL62"/>
      <c s="100" r="BM62"/>
      <c s="101" r="BN62"/>
      <c s="96" r="BO62"/>
      <c s="96" r="BP62"/>
      <c s="96" r="BQ62"/>
      <c s="96" r="BR62"/>
      <c s="96" r="BS62"/>
      <c s="96" r="BT62"/>
      <c s="103" r="BU62"/>
      <c s="103" r="BV62"/>
      <c s="103" r="BW62"/>
      <c s="103" r="BX62"/>
      <c s="103" r="BY62"/>
      <c s="103" r="BZ62"/>
      <c s="7" r="CA62"/>
      <c s="74" r="CB62"/>
      <c s="74" r="CC62"/>
      <c s="74" r="CD62"/>
      <c s="74" r="CE62"/>
      <c s="74" r="CF62"/>
      <c s="74" r="CG62"/>
      <c s="74" r="CH62"/>
      <c s="74" r="CI62"/>
      <c s="74" r="CJ62"/>
    </row>
    <row customHeight="1" r="63" hidden="1" ht="15.75">
      <c t="str" s="7" r="A63">
        <f>AO131</f>
        <v>57</v>
      </c>
      <c t="str" s="93" r="B63">
        <f>AP131</f>
        <v>9/27/2014</v>
      </c>
      <c t="str" s="7" r="C63">
        <f>AQ131</f>
        <v>männlich U16</v>
      </c>
      <c t="str" s="7" r="D63">
        <f>AR131</f>
        <v>Grp D</v>
      </c>
      <c t="str" s="7" r="E63">
        <f>AS131</f>
        <v>4</v>
      </c>
      <c t="str" s="7" r="F63">
        <f>AT131</f>
        <v>3</v>
      </c>
      <c t="str" s="7" r="G63">
        <f>AU131</f>
        <v>57</v>
      </c>
      <c t="str" s="109" r="H63">
        <f>AV131</f>
        <v>SV Düdenbüttel</v>
      </c>
      <c t="str" s="109" r="I63">
        <f>AW131</f>
        <v> - </v>
      </c>
      <c t="str" s="109" r="J63">
        <f>AX131</f>
        <v>TSV Gärtringen</v>
      </c>
      <c t="str" s="109" r="K63">
        <f>AY131</f>
        <v/>
      </c>
      <c t="str" s="109" r="L63">
        <f>AZ131</f>
        <v>TV Vaihingen/Enz</v>
      </c>
      <c t="str" s="109" r="M63">
        <f>BA131</f>
        <v> </v>
      </c>
      <c t="str" s="109" r="N63">
        <f>BB131</f>
        <v> </v>
      </c>
      <c t="str" s="109" r="O63">
        <f>BC131</f>
        <v> </v>
      </c>
      <c s="109" r="P63"/>
      <c s="110" r="Q63"/>
      <c s="111" r="R63"/>
      <c s="110" r="S63"/>
      <c s="110" r="T63"/>
      <c s="110" r="U63"/>
      <c s="111" r="V63"/>
      <c s="110" r="W63"/>
      <c s="110" r="X63"/>
      <c s="110" r="Y63"/>
      <c s="111" r="Z63"/>
      <c s="110" r="AA63"/>
      <c s="110" r="AB63"/>
      <c s="110" r="AC63"/>
      <c s="110" r="AD63"/>
      <c s="110" r="AE63"/>
      <c s="110" r="AF63"/>
      <c s="110" r="AG63"/>
      <c s="112" r="AH63"/>
      <c s="112" r="AI63"/>
      <c s="112" r="AJ63"/>
      <c s="112" r="AK63"/>
      <c s="112" r="AL63"/>
      <c s="112" r="AM63"/>
      <c s="112" r="AN63"/>
      <c s="7" r="AO63"/>
      <c s="93" r="AP63"/>
      <c s="7" r="AQ63"/>
      <c s="7" r="AR63"/>
      <c s="7" r="AS63"/>
      <c s="82" r="AT63"/>
      <c s="94" r="AU63"/>
      <c s="114" r="AV63"/>
      <c s="99" r="AW63"/>
      <c s="115" r="AX63"/>
      <c s="115" r="AY63"/>
      <c s="115" r="AZ63"/>
      <c s="115" r="BA63"/>
      <c s="115" r="BB63"/>
      <c s="115" r="BC63"/>
      <c s="101" r="BD63"/>
      <c s="100" r="BE63"/>
      <c s="101" r="BF63"/>
      <c s="116" r="BG63"/>
      <c s="101" r="BH63"/>
      <c s="100" r="BI63"/>
      <c s="101" r="BJ63"/>
      <c s="116" r="BK63"/>
      <c s="101" r="BL63"/>
      <c s="100" r="BM63"/>
      <c s="101" r="BN63"/>
      <c s="96" r="BO63"/>
      <c s="96" r="BP63"/>
      <c s="96" r="BQ63"/>
      <c s="96" r="BR63"/>
      <c s="96" r="BS63"/>
      <c s="96" r="BT63"/>
      <c s="103" r="BU63"/>
      <c s="103" r="BV63"/>
      <c s="103" r="BW63"/>
      <c s="103" r="BX63"/>
      <c s="103" r="BY63"/>
      <c s="103" r="BZ63"/>
      <c s="7" r="CA63"/>
      <c s="74" r="CB63"/>
      <c s="74" r="CC63"/>
      <c s="74" r="CD63"/>
      <c s="74" r="CE63"/>
      <c s="74" r="CF63"/>
      <c s="74" r="CG63"/>
      <c s="74" r="CH63"/>
      <c s="74" r="CI63"/>
      <c s="74" r="CJ63"/>
    </row>
    <row customHeight="1" r="64" hidden="1" ht="15.75">
      <c t="str" s="7" r="A64">
        <f>AO132</f>
        <v>58</v>
      </c>
      <c t="str" s="93" r="B64">
        <f>AP132</f>
        <v>9/27/2014</v>
      </c>
      <c t="str" s="7" r="C64">
        <f>AQ132</f>
        <v>männlich U16</v>
      </c>
      <c t="str" s="7" r="D64">
        <f>AR132</f>
        <v>Grp D</v>
      </c>
      <c t="str" s="7" r="E64">
        <f>AS132</f>
        <v>6</v>
      </c>
      <c t="str" s="7" r="F64">
        <f>AT132</f>
        <v>1</v>
      </c>
      <c t="str" s="7" r="G64">
        <f>AU132</f>
        <v>58</v>
      </c>
      <c t="str" s="109" r="H64">
        <f>AV132</f>
        <v>Großenasper SV</v>
      </c>
      <c t="str" s="109" r="I64">
        <f>AW132</f>
        <v> -</v>
      </c>
      <c t="str" s="109" r="J64">
        <f>AX132</f>
        <v>TV Waibsatdt</v>
      </c>
      <c t="str" s="109" r="K64">
        <f>AY132</f>
        <v/>
      </c>
      <c t="str" s="109" r="L64">
        <f>AZ132</f>
        <v>TV Langen</v>
      </c>
      <c t="str" s="109" r="M64">
        <f>BA132</f>
        <v> </v>
      </c>
      <c t="str" s="109" r="N64">
        <f>BB132</f>
        <v> </v>
      </c>
      <c t="str" s="109" r="O64">
        <f>BC132</f>
        <v> </v>
      </c>
      <c s="109" r="P64"/>
      <c s="110" r="Q64"/>
      <c s="111" r="R64"/>
      <c s="110" r="S64"/>
      <c s="110" r="T64"/>
      <c s="110" r="U64"/>
      <c s="111" r="V64"/>
      <c s="110" r="W64"/>
      <c s="110" r="X64"/>
      <c s="110" r="Y64"/>
      <c s="111" r="Z64"/>
      <c s="110" r="AA64"/>
      <c s="110" r="AB64"/>
      <c s="110" r="AC64"/>
      <c s="110" r="AD64"/>
      <c s="110" r="AE64"/>
      <c s="110" r="AF64"/>
      <c s="110" r="AG64"/>
      <c s="112" r="AH64"/>
      <c s="112" r="AI64"/>
      <c s="112" r="AJ64"/>
      <c s="112" r="AK64"/>
      <c s="112" r="AL64"/>
      <c s="112" r="AM64"/>
      <c s="112" r="AN64"/>
      <c s="7" r="AO64"/>
      <c s="93" r="AP64"/>
      <c s="7" r="AQ64"/>
      <c s="7" r="AR64"/>
      <c s="7" r="AS64"/>
      <c s="82" r="AT64"/>
      <c s="94" r="AU64"/>
      <c s="114" r="AV64"/>
      <c s="99" r="AW64"/>
      <c s="115" r="AX64"/>
      <c s="115" r="AY64"/>
      <c s="115" r="AZ64"/>
      <c s="115" r="BA64"/>
      <c s="115" r="BB64"/>
      <c s="115" r="BC64"/>
      <c s="101" r="BD64"/>
      <c s="100" r="BE64"/>
      <c s="101" r="BF64"/>
      <c s="116" r="BG64"/>
      <c s="101" r="BH64"/>
      <c s="100" r="BI64"/>
      <c s="101" r="BJ64"/>
      <c s="116" r="BK64"/>
      <c s="101" r="BL64"/>
      <c s="100" r="BM64"/>
      <c s="101" r="BN64"/>
      <c s="96" r="BO64"/>
      <c s="96" r="BP64"/>
      <c s="96" r="BQ64"/>
      <c s="96" r="BR64"/>
      <c s="96" r="BS64"/>
      <c s="96" r="BT64"/>
      <c s="103" r="BU64"/>
      <c s="103" r="BV64"/>
      <c s="103" r="BW64"/>
      <c s="103" r="BX64"/>
      <c s="103" r="BY64"/>
      <c s="103" r="BZ64"/>
      <c s="7" r="CA64"/>
      <c s="74" r="CB64"/>
      <c s="74" r="CC64"/>
      <c s="74" r="CD64"/>
      <c s="74" r="CE64"/>
      <c s="74" r="CF64"/>
      <c s="74" r="CG64"/>
      <c s="74" r="CH64"/>
      <c s="74" r="CI64"/>
      <c s="74" r="CJ64"/>
    </row>
    <row customHeight="1" r="65" hidden="1" ht="15.75">
      <c t="str" s="7" r="A65">
        <f>AO133</f>
        <v>59</v>
      </c>
      <c t="str" s="93" r="B65">
        <f>AP133</f>
        <v>9/27/2014</v>
      </c>
      <c t="str" s="7" r="C65">
        <f>AQ133</f>
        <v>männlich U16</v>
      </c>
      <c t="str" s="7" r="D65">
        <f>AR133</f>
        <v>Grp D</v>
      </c>
      <c t="str" s="7" r="E65">
        <f>AS133</f>
        <v>6</v>
      </c>
      <c t="str" s="7" r="F65">
        <f>AT133</f>
        <v>2</v>
      </c>
      <c t="str" s="7" r="G65">
        <f>AU133</f>
        <v>59</v>
      </c>
      <c t="str" s="109" r="H65">
        <f>AV133</f>
        <v>TV Eibach</v>
      </c>
      <c t="str" s="109" r="I65">
        <f>AW133</f>
        <v> -</v>
      </c>
      <c t="str" s="109" r="J65">
        <f>AX133</f>
        <v>Berliner Turnerschaft</v>
      </c>
      <c t="str" s="109" r="K65">
        <f>AY133</f>
        <v/>
      </c>
      <c t="str" s="109" r="L65">
        <f>AZ133</f>
        <v>SV Düdenbüttel</v>
      </c>
      <c t="str" s="109" r="M65">
        <f>BA133</f>
        <v> </v>
      </c>
      <c t="str" s="109" r="N65">
        <f>BB133</f>
        <v> </v>
      </c>
      <c t="str" s="109" r="O65">
        <f>BC133</f>
        <v> </v>
      </c>
      <c s="109" r="P65"/>
      <c s="110" r="Q65"/>
      <c s="111" r="R65"/>
      <c s="110" r="S65"/>
      <c s="110" r="T65"/>
      <c s="110" r="U65"/>
      <c s="111" r="V65"/>
      <c s="110" r="W65"/>
      <c s="110" r="X65"/>
      <c s="110" r="Y65"/>
      <c s="111" r="Z65"/>
      <c s="110" r="AA65"/>
      <c s="110" r="AB65"/>
      <c s="110" r="AC65"/>
      <c s="110" r="AD65"/>
      <c s="110" r="AE65"/>
      <c s="110" r="AF65"/>
      <c s="110" r="AG65"/>
      <c s="112" r="AH65"/>
      <c s="112" r="AI65"/>
      <c s="112" r="AJ65"/>
      <c s="112" r="AK65"/>
      <c s="112" r="AL65"/>
      <c s="112" r="AM65"/>
      <c s="112" r="AN65"/>
      <c s="7" r="AO65"/>
      <c s="93" r="AP65"/>
      <c s="7" r="AQ65"/>
      <c s="7" r="AR65"/>
      <c s="7" r="AS65"/>
      <c s="82" r="AT65"/>
      <c s="94" r="AU65"/>
      <c s="114" r="AV65"/>
      <c s="99" r="AW65"/>
      <c s="115" r="AX65"/>
      <c s="115" r="AY65"/>
      <c s="115" r="AZ65"/>
      <c s="115" r="BA65"/>
      <c s="115" r="BB65"/>
      <c s="115" r="BC65"/>
      <c s="101" r="BD65"/>
      <c s="100" r="BE65"/>
      <c s="101" r="BF65"/>
      <c s="116" r="BG65"/>
      <c s="101" r="BH65"/>
      <c s="100" r="BI65"/>
      <c s="101" r="BJ65"/>
      <c s="116" r="BK65"/>
      <c s="101" r="BL65"/>
      <c s="100" r="BM65"/>
      <c s="101" r="BN65"/>
      <c s="96" r="BO65"/>
      <c s="96" r="BP65"/>
      <c s="96" r="BQ65"/>
      <c s="96" r="BR65"/>
      <c s="96" r="BS65"/>
      <c s="96" r="BT65"/>
      <c s="103" r="BU65"/>
      <c s="103" r="BV65"/>
      <c s="103" r="BW65"/>
      <c s="103" r="BX65"/>
      <c s="103" r="BY65"/>
      <c s="103" r="BZ65"/>
      <c s="7" r="CA65"/>
      <c s="74" r="CB65"/>
      <c s="74" r="CC65"/>
      <c s="74" r="CD65"/>
      <c s="74" r="CE65"/>
      <c s="74" r="CF65"/>
      <c s="74" r="CG65"/>
      <c s="74" r="CH65"/>
      <c s="74" r="CI65"/>
      <c s="74" r="CJ65"/>
    </row>
    <row customHeight="1" r="66" hidden="1" ht="15.75">
      <c t="str" s="7" r="A66">
        <f>AO134</f>
        <v>60</v>
      </c>
      <c t="str" s="93" r="B66">
        <f>AP134</f>
        <v>9/27/2014</v>
      </c>
      <c t="str" s="7" r="C66">
        <f>AQ134</f>
        <v>männlich U16</v>
      </c>
      <c t="str" s="7" r="D66">
        <f>AR134</f>
        <v>Grp D</v>
      </c>
      <c t="str" s="7" r="E66">
        <f>AS134</f>
        <v>6</v>
      </c>
      <c t="str" s="7" r="F66">
        <f>AT134</f>
        <v>3</v>
      </c>
      <c t="str" s="7" r="G66">
        <f>AU134</f>
        <v>60</v>
      </c>
      <c t="str" s="109" r="H66">
        <f>AV134</f>
        <v>TV Voerde</v>
      </c>
      <c t="str" s="109" r="I66">
        <f>AW134</f>
        <v> - </v>
      </c>
      <c t="str" s="109" r="J66">
        <f>AX134</f>
        <v>TSV Gärtringen</v>
      </c>
      <c t="str" s="109" r="K66">
        <f>AY134</f>
        <v/>
      </c>
      <c t="str" s="109" r="L66">
        <f>AZ134</f>
        <v>SV Düdenbüttel</v>
      </c>
      <c t="str" s="109" r="M66">
        <f>BA134</f>
        <v> </v>
      </c>
      <c t="str" s="109" r="N66">
        <f>BB134</f>
        <v> </v>
      </c>
      <c t="str" s="109" r="O66">
        <f>BC134</f>
        <v> </v>
      </c>
      <c s="109" r="P66"/>
      <c s="110" r="Q66"/>
      <c s="111" r="R66"/>
      <c s="110" r="S66"/>
      <c s="110" r="T66"/>
      <c s="110" r="U66"/>
      <c s="111" r="V66"/>
      <c s="110" r="W66"/>
      <c s="110" r="X66"/>
      <c s="110" r="Y66"/>
      <c s="111" r="Z66"/>
      <c s="110" r="AA66"/>
      <c s="110" r="AB66"/>
      <c s="110" r="AC66"/>
      <c s="110" r="AD66"/>
      <c s="110" r="AE66"/>
      <c s="110" r="AF66"/>
      <c s="110" r="AG66"/>
      <c s="112" r="AH66"/>
      <c s="112" r="AI66"/>
      <c s="112" r="AJ66"/>
      <c s="112" r="AK66"/>
      <c s="112" r="AL66"/>
      <c s="112" r="AM66"/>
      <c s="112" r="AN66"/>
      <c s="7" r="AO66"/>
      <c s="93" r="AP66"/>
      <c s="7" r="AQ66"/>
      <c s="7" r="AR66"/>
      <c s="7" r="AS66"/>
      <c s="82" r="AT66"/>
      <c s="94" r="AU66"/>
      <c s="114" r="AV66"/>
      <c s="99" r="AW66"/>
      <c s="115" r="AX66"/>
      <c s="115" r="AY66"/>
      <c s="115" r="AZ66"/>
      <c s="115" r="BA66"/>
      <c s="115" r="BB66"/>
      <c s="115" r="BC66"/>
      <c s="101" r="BD66"/>
      <c s="100" r="BE66"/>
      <c s="101" r="BF66"/>
      <c s="116" r="BG66"/>
      <c s="101" r="BH66"/>
      <c s="100" r="BI66"/>
      <c s="101" r="BJ66"/>
      <c s="116" r="BK66"/>
      <c s="101" r="BL66"/>
      <c s="100" r="BM66"/>
      <c s="101" r="BN66"/>
      <c s="96" r="BO66"/>
      <c s="96" r="BP66"/>
      <c s="96" r="BQ66"/>
      <c s="96" r="BR66"/>
      <c s="96" r="BS66"/>
      <c s="96" r="BT66"/>
      <c s="103" r="BU66"/>
      <c s="103" r="BV66"/>
      <c s="103" r="BW66"/>
      <c s="103" r="BX66"/>
      <c s="103" r="BY66"/>
      <c s="103" r="BZ66"/>
      <c s="7" r="CA66"/>
      <c s="74" r="CB66"/>
      <c s="74" r="CC66"/>
      <c s="74" r="CD66"/>
      <c s="74" r="CE66"/>
      <c s="74" r="CF66"/>
      <c s="74" r="CG66"/>
      <c s="74" r="CH66"/>
      <c s="74" r="CI66"/>
      <c s="74" r="CJ66"/>
    </row>
    <row customHeight="1" r="67" hidden="1" ht="15.75">
      <c t="str" s="7" r="A67">
        <f>AO135</f>
        <v>61</v>
      </c>
      <c t="str" s="93" r="B67">
        <f>AP135</f>
        <v>9/27/2014</v>
      </c>
      <c t="str" s="7" r="C67">
        <f>AQ135</f>
        <v>männlich U16</v>
      </c>
      <c t="str" s="7" r="D67">
        <f>AR135</f>
        <v>Grp D</v>
      </c>
      <c t="str" s="7" r="E67">
        <f>AS135</f>
        <v>8</v>
      </c>
      <c t="str" s="7" r="F67">
        <f>AT135</f>
        <v>1</v>
      </c>
      <c t="str" s="7" r="G67">
        <f>AU135</f>
        <v>61</v>
      </c>
      <c t="str" s="109" r="H67">
        <f>AV135</f>
        <v>Großenasper SV</v>
      </c>
      <c t="str" s="109" r="I67">
        <f>AW135</f>
        <v> -</v>
      </c>
      <c t="str" s="109" r="J67">
        <f>AX135</f>
        <v>SV Düdenbüttel</v>
      </c>
      <c t="str" s="109" r="K67">
        <f>AY135</f>
        <v/>
      </c>
      <c t="str" s="109" r="L67">
        <f>AZ135</f>
        <v>TV Waibsatdt</v>
      </c>
      <c t="str" s="109" r="M67">
        <f>BA135</f>
        <v> </v>
      </c>
      <c t="str" s="109" r="N67">
        <f>BB135</f>
        <v> </v>
      </c>
      <c t="str" s="109" r="O67">
        <f>BC135</f>
        <v> </v>
      </c>
      <c s="109" r="P67"/>
      <c s="110" r="Q67"/>
      <c s="111" r="R67"/>
      <c s="110" r="S67"/>
      <c s="110" r="T67"/>
      <c s="110" r="U67"/>
      <c s="111" r="V67"/>
      <c s="110" r="W67"/>
      <c s="110" r="X67"/>
      <c s="110" r="Y67"/>
      <c s="111" r="Z67"/>
      <c s="110" r="AA67"/>
      <c s="110" r="AB67"/>
      <c s="110" r="AC67"/>
      <c s="110" r="AD67"/>
      <c s="110" r="AE67"/>
      <c s="110" r="AF67"/>
      <c s="110" r="AG67"/>
      <c s="112" r="AH67"/>
      <c s="112" r="AI67"/>
      <c s="112" r="AJ67"/>
      <c s="112" r="AK67"/>
      <c s="112" r="AL67"/>
      <c s="112" r="AM67"/>
      <c s="112" r="AN67"/>
      <c s="7" r="AO67"/>
      <c s="93" r="AP67"/>
      <c s="7" r="AQ67"/>
      <c s="7" r="AR67"/>
      <c s="7" r="AS67"/>
      <c s="82" r="AT67"/>
      <c s="94" r="AU67"/>
      <c s="114" r="AV67"/>
      <c s="99" r="AW67"/>
      <c s="115" r="AX67"/>
      <c s="115" r="AY67"/>
      <c s="115" r="AZ67"/>
      <c s="115" r="BA67"/>
      <c s="115" r="BB67"/>
      <c s="115" r="BC67"/>
      <c s="101" r="BD67"/>
      <c s="100" r="BE67"/>
      <c s="101" r="BF67"/>
      <c s="116" r="BG67"/>
      <c s="101" r="BH67"/>
      <c s="100" r="BI67"/>
      <c s="101" r="BJ67"/>
      <c s="116" r="BK67"/>
      <c s="101" r="BL67"/>
      <c s="100" r="BM67"/>
      <c s="101" r="BN67"/>
      <c s="96" r="BO67"/>
      <c s="96" r="BP67"/>
      <c s="96" r="BQ67"/>
      <c s="96" r="BR67"/>
      <c s="96" r="BS67"/>
      <c s="96" r="BT67"/>
      <c s="103" r="BU67"/>
      <c s="103" r="BV67"/>
      <c s="103" r="BW67"/>
      <c s="103" r="BX67"/>
      <c s="103" r="BY67"/>
      <c s="103" r="BZ67"/>
      <c s="7" r="CA67"/>
      <c s="74" r="CB67"/>
      <c s="74" r="CC67"/>
      <c s="74" r="CD67"/>
      <c s="74" r="CE67"/>
      <c s="74" r="CF67"/>
      <c s="74" r="CG67"/>
      <c s="74" r="CH67"/>
      <c s="74" r="CI67"/>
      <c s="74" r="CJ67"/>
    </row>
    <row customHeight="1" r="68" hidden="1" ht="15.75">
      <c t="str" s="7" r="A68">
        <f>AO136</f>
        <v>62</v>
      </c>
      <c t="str" s="93" r="B68">
        <f>AP136</f>
        <v>9/27/2014</v>
      </c>
      <c t="str" s="7" r="C68">
        <f>AQ136</f>
        <v>männlich U16</v>
      </c>
      <c t="str" s="7" r="D68">
        <f>AR136</f>
        <v>Grp D</v>
      </c>
      <c t="str" s="7" r="E68">
        <f>AS136</f>
        <v>8</v>
      </c>
      <c t="str" s="7" r="F68">
        <f>AT136</f>
        <v>2</v>
      </c>
      <c t="str" s="7" r="G68">
        <f>AU136</f>
        <v>62</v>
      </c>
      <c t="str" s="109" r="H68">
        <f>AV136</f>
        <v>Berliner Turnerschaft</v>
      </c>
      <c t="str" s="109" r="I68">
        <f>AW136</f>
        <v> -</v>
      </c>
      <c t="str" s="109" r="J68">
        <f>AX136</f>
        <v>TV Voerde</v>
      </c>
      <c t="str" s="109" r="K68">
        <f>AY136</f>
        <v/>
      </c>
      <c t="str" s="109" r="L68">
        <f>AZ136</f>
        <v>TV Waibsatdt</v>
      </c>
      <c t="str" s="109" r="M68">
        <f>BA136</f>
        <v> </v>
      </c>
      <c t="str" s="109" r="N68">
        <f>BB136</f>
        <v> </v>
      </c>
      <c t="str" s="109" r="O68">
        <f>BC136</f>
        <v> </v>
      </c>
      <c s="109" r="P68"/>
      <c s="110" r="Q68"/>
      <c s="111" r="R68"/>
      <c s="110" r="S68"/>
      <c s="110" r="T68"/>
      <c s="110" r="U68"/>
      <c s="111" r="V68"/>
      <c s="110" r="W68"/>
      <c s="110" r="X68"/>
      <c s="110" r="Y68"/>
      <c s="111" r="Z68"/>
      <c s="110" r="AA68"/>
      <c s="110" r="AB68"/>
      <c s="110" r="AC68"/>
      <c s="110" r="AD68"/>
      <c s="110" r="AE68"/>
      <c s="110" r="AF68"/>
      <c s="110" r="AG68"/>
      <c s="112" r="AH68"/>
      <c s="112" r="AI68"/>
      <c s="112" r="AJ68"/>
      <c s="112" r="AK68"/>
      <c s="112" r="AL68"/>
      <c s="112" r="AM68"/>
      <c s="112" r="AN68"/>
      <c s="7" r="AO68"/>
      <c s="93" r="AP68"/>
      <c s="7" r="AQ68"/>
      <c s="7" r="AR68"/>
      <c s="7" r="AS68"/>
      <c s="82" r="AT68"/>
      <c s="94" r="AU68"/>
      <c s="114" r="AV68"/>
      <c s="99" r="AW68"/>
      <c s="115" r="AX68"/>
      <c s="115" r="AY68"/>
      <c s="115" r="AZ68"/>
      <c s="115" r="BA68"/>
      <c s="115" r="BB68"/>
      <c s="115" r="BC68"/>
      <c s="101" r="BD68"/>
      <c s="100" r="BE68"/>
      <c s="101" r="BF68"/>
      <c s="116" r="BG68"/>
      <c s="101" r="BH68"/>
      <c s="100" r="BI68"/>
      <c s="101" r="BJ68"/>
      <c s="116" r="BK68"/>
      <c s="101" r="BL68"/>
      <c s="100" r="BM68"/>
      <c s="101" r="BN68"/>
      <c s="96" r="BO68"/>
      <c s="96" r="BP68"/>
      <c s="96" r="BQ68"/>
      <c s="96" r="BR68"/>
      <c s="96" r="BS68"/>
      <c s="96" r="BT68"/>
      <c s="103" r="BU68"/>
      <c s="103" r="BV68"/>
      <c s="103" r="BW68"/>
      <c s="103" r="BX68"/>
      <c s="103" r="BY68"/>
      <c s="103" r="BZ68"/>
      <c s="7" r="CA68"/>
      <c s="74" r="CB68"/>
      <c s="74" r="CC68"/>
      <c s="74" r="CD68"/>
      <c s="74" r="CE68"/>
      <c s="74" r="CF68"/>
      <c s="74" r="CG68"/>
      <c s="74" r="CH68"/>
      <c s="74" r="CI68"/>
      <c s="74" r="CJ68"/>
    </row>
    <row customHeight="1" r="69" hidden="1" ht="15.75">
      <c t="str" s="7" r="A69">
        <f>AO137</f>
        <v>63</v>
      </c>
      <c t="str" s="93" r="B69">
        <f>AP137</f>
        <v>9/27/2014</v>
      </c>
      <c t="str" s="7" r="C69">
        <f>AQ137</f>
        <v>männlich U16</v>
      </c>
      <c t="str" s="7" r="D69">
        <f>AR137</f>
        <v>Grp D</v>
      </c>
      <c t="str" s="7" r="E69">
        <f>AS137</f>
        <v>8</v>
      </c>
      <c t="str" s="7" r="F69">
        <f>AT137</f>
        <v>3</v>
      </c>
      <c t="str" s="7" r="G69">
        <f>AU137</f>
        <v>63</v>
      </c>
      <c t="str" s="109" r="H69">
        <f>AV137</f>
        <v>TV Eibach</v>
      </c>
      <c t="str" s="109" r="I69">
        <f>AW137</f>
        <v> - </v>
      </c>
      <c t="str" s="109" r="J69">
        <f>AX137</f>
        <v>TSV Gärtringen</v>
      </c>
      <c t="str" s="109" r="K69">
        <f>AY137</f>
        <v/>
      </c>
      <c t="str" s="109" r="L69">
        <f>AZ137</f>
        <v>TB Oppau</v>
      </c>
      <c t="str" s="109" r="M69">
        <f>BA137</f>
        <v> </v>
      </c>
      <c t="str" s="109" r="N69">
        <f>BB137</f>
        <v> </v>
      </c>
      <c t="str" s="109" r="O69">
        <f>BC137</f>
        <v> </v>
      </c>
      <c s="109" r="P69"/>
      <c s="110" r="Q69"/>
      <c s="111" r="R69"/>
      <c s="110" r="S69"/>
      <c s="110" r="T69"/>
      <c s="110" r="U69"/>
      <c s="111" r="V69"/>
      <c s="110" r="W69"/>
      <c s="110" r="X69"/>
      <c s="110" r="Y69"/>
      <c s="111" r="Z69"/>
      <c s="110" r="AA69"/>
      <c s="110" r="AB69"/>
      <c s="110" r="AC69"/>
      <c s="110" r="AD69"/>
      <c s="110" r="AE69"/>
      <c s="110" r="AF69"/>
      <c s="110" r="AG69"/>
      <c s="112" r="AH69"/>
      <c s="112" r="AI69"/>
      <c s="112" r="AJ69"/>
      <c s="112" r="AK69"/>
      <c s="112" r="AL69"/>
      <c s="112" r="AM69"/>
      <c s="112" r="AN69"/>
      <c s="7" r="AO69"/>
      <c s="93" r="AP69"/>
      <c s="7" r="AQ69"/>
      <c s="7" r="AR69"/>
      <c s="7" r="AS69"/>
      <c s="82" r="AT69"/>
      <c s="94" r="AU69"/>
      <c s="114" r="AV69"/>
      <c s="99" r="AW69"/>
      <c s="115" r="AX69"/>
      <c s="115" r="AY69"/>
      <c s="115" r="AZ69"/>
      <c s="115" r="BA69"/>
      <c s="115" r="BB69"/>
      <c s="115" r="BC69"/>
      <c s="101" r="BD69"/>
      <c s="100" r="BE69"/>
      <c s="101" r="BF69"/>
      <c s="116" r="BG69"/>
      <c s="101" r="BH69"/>
      <c s="100" r="BI69"/>
      <c s="101" r="BJ69"/>
      <c s="116" r="BK69"/>
      <c s="101" r="BL69"/>
      <c s="100" r="BM69"/>
      <c s="101" r="BN69"/>
      <c s="96" r="BO69"/>
      <c s="96" r="BP69"/>
      <c s="96" r="BQ69"/>
      <c s="96" r="BR69"/>
      <c s="96" r="BS69"/>
      <c s="96" r="BT69"/>
      <c s="103" r="BU69"/>
      <c s="103" r="BV69"/>
      <c s="103" r="BW69"/>
      <c s="103" r="BX69"/>
      <c s="103" r="BY69"/>
      <c s="103" r="BZ69"/>
      <c s="7" r="CA69"/>
      <c s="74" r="CB69"/>
      <c s="74" r="CC69"/>
      <c s="74" r="CD69"/>
      <c s="74" r="CE69"/>
      <c s="74" r="CF69"/>
      <c s="74" r="CG69"/>
      <c s="74" r="CH69"/>
      <c s="74" r="CI69"/>
      <c s="74" r="CJ69"/>
    </row>
    <row customHeight="1" r="70" hidden="1" ht="15.75">
      <c t="str" s="7" r="A70">
        <f>AO138</f>
        <v>64</v>
      </c>
      <c t="str" s="93" r="B70">
        <f>AP138</f>
        <v>9/27/2014</v>
      </c>
      <c t="str" s="7" r="C70">
        <f>AQ138</f>
        <v>männlich U16</v>
      </c>
      <c t="str" s="7" r="D70">
        <f>AR138</f>
        <v>Grp D</v>
      </c>
      <c t="str" s="7" r="E70">
        <f>AS138</f>
        <v>10</v>
      </c>
      <c t="str" s="7" r="F70">
        <f>AT138</f>
        <v>1</v>
      </c>
      <c t="str" s="7" r="G70">
        <f>AU138</f>
        <v>64</v>
      </c>
      <c t="str" s="109" r="H70">
        <f>AV138</f>
        <v>Großenasper SV</v>
      </c>
      <c t="str" s="109" r="I70">
        <f>AW138</f>
        <v> - </v>
      </c>
      <c t="str" s="109" r="J70">
        <f>AX138</f>
        <v>TV Voerde</v>
      </c>
      <c t="str" s="109" r="K70">
        <f>AY138</f>
        <v/>
      </c>
      <c t="str" s="109" r="L70">
        <f>AZ138</f>
        <v>Berliner Turnerschaft</v>
      </c>
      <c t="str" s="109" r="M70">
        <f>BA138</f>
        <v> </v>
      </c>
      <c t="str" s="109" r="N70">
        <f>BB138</f>
        <v> </v>
      </c>
      <c t="str" s="109" r="O70">
        <f>BC138</f>
        <v> </v>
      </c>
      <c s="109" r="P70"/>
      <c s="110" r="Q70"/>
      <c s="111" r="R70"/>
      <c s="110" r="S70"/>
      <c s="110" r="T70"/>
      <c s="110" r="U70"/>
      <c s="111" r="V70"/>
      <c s="110" r="W70"/>
      <c s="110" r="X70"/>
      <c s="110" r="Y70"/>
      <c s="111" r="Z70"/>
      <c s="110" r="AA70"/>
      <c s="110" r="AB70"/>
      <c s="110" r="AC70"/>
      <c s="110" r="AD70"/>
      <c s="110" r="AE70"/>
      <c s="110" r="AF70"/>
      <c s="110" r="AG70"/>
      <c s="112" r="AH70"/>
      <c s="112" r="AI70"/>
      <c s="112" r="AJ70"/>
      <c s="112" r="AK70"/>
      <c s="112" r="AL70"/>
      <c s="112" r="AM70"/>
      <c s="112" r="AN70"/>
      <c s="7" r="AO70"/>
      <c s="93" r="AP70"/>
      <c s="7" r="AQ70"/>
      <c s="7" r="AR70"/>
      <c s="7" r="AS70"/>
      <c s="82" r="AT70"/>
      <c s="94" r="AU70"/>
      <c s="114" r="AV70"/>
      <c s="99" r="AW70"/>
      <c s="115" r="AX70"/>
      <c s="115" r="AY70"/>
      <c s="115" r="AZ70"/>
      <c s="115" r="BA70"/>
      <c s="115" r="BB70"/>
      <c s="115" r="BC70"/>
      <c s="101" r="BD70"/>
      <c s="100" r="BE70"/>
      <c s="101" r="BF70"/>
      <c s="116" r="BG70"/>
      <c s="101" r="BH70"/>
      <c s="100" r="BI70"/>
      <c s="101" r="BJ70"/>
      <c s="116" r="BK70"/>
      <c s="101" r="BL70"/>
      <c s="100" r="BM70"/>
      <c s="101" r="BN70"/>
      <c s="96" r="BO70"/>
      <c s="96" r="BP70"/>
      <c s="96" r="BQ70"/>
      <c s="96" r="BR70"/>
      <c s="96" r="BS70"/>
      <c s="96" r="BT70"/>
      <c s="103" r="BU70"/>
      <c s="103" r="BV70"/>
      <c s="103" r="BW70"/>
      <c s="103" r="BX70"/>
      <c s="103" r="BY70"/>
      <c s="103" r="BZ70"/>
      <c s="7" r="CA70"/>
      <c s="74" r="CB70"/>
      <c s="74" r="CC70"/>
      <c s="74" r="CD70"/>
      <c s="74" r="CE70"/>
      <c s="74" r="CF70"/>
      <c s="74" r="CG70"/>
      <c s="74" r="CH70"/>
      <c s="74" r="CI70"/>
      <c s="74" r="CJ70"/>
    </row>
    <row customHeight="1" r="71" hidden="1" ht="15.75">
      <c t="str" s="7" r="A71">
        <f>AO139</f>
        <v>65</v>
      </c>
      <c t="str" s="93" r="B71">
        <f>AP139</f>
        <v>9/27/2014</v>
      </c>
      <c t="str" s="7" r="C71">
        <f>AQ139</f>
        <v>männlich U16</v>
      </c>
      <c t="str" s="7" r="D71">
        <f>AR139</f>
        <v>Grp D</v>
      </c>
      <c t="str" s="7" r="E71">
        <f>AS139</f>
        <v>10</v>
      </c>
      <c t="str" s="7" r="F71">
        <f>AT139</f>
        <v>2</v>
      </c>
      <c t="str" s="7" r="G71">
        <f>AU139</f>
        <v>65</v>
      </c>
      <c t="str" s="109" r="H71">
        <f>AV139</f>
        <v>TV Eibach</v>
      </c>
      <c t="str" s="109" r="I71">
        <f>AW139</f>
        <v> -</v>
      </c>
      <c t="str" s="109" r="J71">
        <f>AX139</f>
        <v>SV Düdenbüttel</v>
      </c>
      <c t="str" s="109" r="K71">
        <f>AY139</f>
        <v/>
      </c>
      <c t="str" s="109" r="L71">
        <f>AZ139</f>
        <v>TB Oppau</v>
      </c>
      <c t="str" s="109" r="M71">
        <f>BA139</f>
        <v> </v>
      </c>
      <c t="str" s="109" r="N71">
        <f>BB139</f>
        <v> </v>
      </c>
      <c t="str" s="109" r="O71">
        <f>BC139</f>
        <v> </v>
      </c>
      <c s="109" r="P71"/>
      <c s="110" r="Q71"/>
      <c s="111" r="R71"/>
      <c s="110" r="S71"/>
      <c s="110" r="T71"/>
      <c s="110" r="U71"/>
      <c s="111" r="V71"/>
      <c s="110" r="W71"/>
      <c s="110" r="X71"/>
      <c s="110" r="Y71"/>
      <c s="111" r="Z71"/>
      <c s="110" r="AA71"/>
      <c s="110" r="AB71"/>
      <c s="110" r="AC71"/>
      <c s="110" r="AD71"/>
      <c s="110" r="AE71"/>
      <c s="110" r="AF71"/>
      <c s="110" r="AG71"/>
      <c s="112" r="AH71"/>
      <c s="112" r="AI71"/>
      <c s="112" r="AJ71"/>
      <c s="112" r="AK71"/>
      <c s="112" r="AL71"/>
      <c s="112" r="AM71"/>
      <c s="112" r="AN71"/>
      <c s="7" r="AO71"/>
      <c s="93" r="AP71"/>
      <c s="7" r="AQ71"/>
      <c s="7" r="AR71"/>
      <c s="7" r="AS71"/>
      <c s="82" r="AT71"/>
      <c s="94" r="AU71"/>
      <c s="114" r="AV71"/>
      <c s="99" r="AW71"/>
      <c s="115" r="AX71"/>
      <c s="115" r="AY71"/>
      <c s="115" r="AZ71"/>
      <c s="115" r="BA71"/>
      <c s="115" r="BB71"/>
      <c s="115" r="BC71"/>
      <c s="101" r="BD71"/>
      <c s="100" r="BE71"/>
      <c s="101" r="BF71"/>
      <c s="116" r="BG71"/>
      <c s="101" r="BH71"/>
      <c s="100" r="BI71"/>
      <c s="101" r="BJ71"/>
      <c s="116" r="BK71"/>
      <c s="101" r="BL71"/>
      <c s="100" r="BM71"/>
      <c s="101" r="BN71"/>
      <c s="96" r="BO71"/>
      <c s="96" r="BP71"/>
      <c s="96" r="BQ71"/>
      <c s="96" r="BR71"/>
      <c s="96" r="BS71"/>
      <c s="96" r="BT71"/>
      <c s="103" r="BU71"/>
      <c s="103" r="BV71"/>
      <c s="103" r="BW71"/>
      <c s="103" r="BX71"/>
      <c s="103" r="BY71"/>
      <c s="103" r="BZ71"/>
      <c s="7" r="CA71"/>
      <c s="74" r="CB71"/>
      <c s="74" r="CC71"/>
      <c s="74" r="CD71"/>
      <c s="74" r="CE71"/>
      <c s="74" r="CF71"/>
      <c s="74" r="CG71"/>
      <c s="74" r="CH71"/>
      <c s="74" r="CI71"/>
      <c s="74" r="CJ71"/>
    </row>
    <row customHeight="1" r="72" hidden="1" ht="15.75">
      <c t="str" s="7" r="A72">
        <f>AO140</f>
        <v>66</v>
      </c>
      <c t="str" s="93" r="B72">
        <f>AP140</f>
        <v>9/27/2014</v>
      </c>
      <c t="str" s="7" r="C72">
        <f>AQ140</f>
        <v>männlich U16</v>
      </c>
      <c t="str" s="7" r="D72">
        <f>AR140</f>
        <v>Grp D</v>
      </c>
      <c t="str" s="7" r="E72">
        <f>AS140</f>
        <v>10</v>
      </c>
      <c t="str" s="7" r="F72">
        <f>AT140</f>
        <v>3</v>
      </c>
      <c t="str" s="7" r="G72">
        <f>AU140</f>
        <v>66</v>
      </c>
      <c t="str" s="109" r="H72">
        <f>AV140</f>
        <v>TV Waibsatdt</v>
      </c>
      <c t="str" s="109" r="I72">
        <f>AW140</f>
        <v> -</v>
      </c>
      <c t="str" s="109" r="J72">
        <f>AX140</f>
        <v>TSV Gärtringen</v>
      </c>
      <c t="str" s="109" r="K72">
        <f>AY140</f>
        <v/>
      </c>
      <c t="str" s="109" r="L72">
        <f>AZ140</f>
        <v>Berliner Turnerschaft</v>
      </c>
      <c t="str" s="109" r="M72">
        <f>BA140</f>
        <v> </v>
      </c>
      <c t="str" s="109" r="N72">
        <f>BB140</f>
        <v> </v>
      </c>
      <c t="str" s="109" r="O72">
        <f>BC140</f>
        <v> </v>
      </c>
      <c s="109" r="P72"/>
      <c s="110" r="Q72"/>
      <c s="111" r="R72"/>
      <c s="110" r="S72"/>
      <c s="110" r="T72"/>
      <c s="110" r="U72"/>
      <c s="111" r="V72"/>
      <c s="110" r="W72"/>
      <c s="110" r="X72"/>
      <c s="110" r="Y72"/>
      <c s="111" r="Z72"/>
      <c s="110" r="AA72"/>
      <c s="110" r="AB72"/>
      <c s="110" r="AC72"/>
      <c s="110" r="AD72"/>
      <c s="110" r="AE72"/>
      <c s="110" r="AF72"/>
      <c s="110" r="AG72"/>
      <c s="112" r="AH72"/>
      <c s="112" r="AI72"/>
      <c s="112" r="AJ72"/>
      <c s="112" r="AK72"/>
      <c s="112" r="AL72"/>
      <c s="112" r="AM72"/>
      <c s="112" r="AN72"/>
      <c s="7" r="AO72"/>
      <c s="93" r="AP72"/>
      <c s="7" r="AQ72"/>
      <c s="7" r="AR72"/>
      <c s="7" r="AS72"/>
      <c s="82" r="AT72"/>
      <c s="94" r="AU72"/>
      <c s="114" r="AV72"/>
      <c s="99" r="AW72"/>
      <c s="115" r="AX72"/>
      <c s="115" r="AY72"/>
      <c s="115" r="AZ72"/>
      <c s="115" r="BA72"/>
      <c s="115" r="BB72"/>
      <c s="115" r="BC72"/>
      <c s="101" r="BD72"/>
      <c s="100" r="BE72"/>
      <c s="101" r="BF72"/>
      <c s="116" r="BG72"/>
      <c s="101" r="BH72"/>
      <c s="100" r="BI72"/>
      <c s="101" r="BJ72"/>
      <c s="116" r="BK72"/>
      <c s="101" r="BL72"/>
      <c s="100" r="BM72"/>
      <c s="101" r="BN72"/>
      <c s="96" r="BO72"/>
      <c s="96" r="BP72"/>
      <c s="96" r="BQ72"/>
      <c s="96" r="BR72"/>
      <c s="96" r="BS72"/>
      <c s="96" r="BT72"/>
      <c s="103" r="BU72"/>
      <c s="103" r="BV72"/>
      <c s="103" r="BW72"/>
      <c s="103" r="BX72"/>
      <c s="103" r="BY72"/>
      <c s="103" r="BZ72"/>
      <c s="7" r="CA72"/>
      <c s="74" r="CB72"/>
      <c s="74" r="CC72"/>
      <c s="74" r="CD72"/>
      <c s="74" r="CE72"/>
      <c s="74" r="CF72"/>
      <c s="74" r="CG72"/>
      <c s="74" r="CH72"/>
      <c s="74" r="CI72"/>
      <c s="74" r="CJ72"/>
    </row>
    <row customHeight="1" r="73" hidden="1" ht="15.75">
      <c t="str" s="7" r="A73">
        <f>AO141</f>
        <v>67</v>
      </c>
      <c t="str" s="93" r="B73">
        <f>AP141</f>
        <v>9/27/2014</v>
      </c>
      <c t="str" s="7" r="C73">
        <f>AQ141</f>
        <v>männlich U16</v>
      </c>
      <c t="str" s="7" r="D73">
        <f>AR141</f>
        <v>Grp D</v>
      </c>
      <c t="str" s="7" r="E73">
        <f>AS141</f>
        <v>12</v>
      </c>
      <c t="str" s="7" r="F73">
        <f>AT141</f>
        <v>1</v>
      </c>
      <c t="str" s="7" r="G73">
        <f>AU141</f>
        <v>67</v>
      </c>
      <c t="str" s="109" r="H73">
        <f>AV141</f>
        <v>Großenasper SV</v>
      </c>
      <c t="str" s="109" r="I73">
        <f>AW141</f>
        <v> -</v>
      </c>
      <c t="str" s="109" r="J73">
        <f>AX141</f>
        <v>TSV Gärtringen</v>
      </c>
      <c t="str" s="109" r="K73">
        <f>AY141</f>
        <v/>
      </c>
      <c t="str" s="109" r="L73">
        <f>AZ141</f>
        <v>TSV Lola</v>
      </c>
      <c t="str" s="109" r="M73">
        <f>BA141</f>
        <v> </v>
      </c>
      <c t="str" s="109" r="N73">
        <f>BB141</f>
        <v> </v>
      </c>
      <c t="str" s="109" r="O73">
        <f>BC141</f>
        <v> </v>
      </c>
      <c s="109" r="P73"/>
      <c s="110" r="Q73"/>
      <c s="111" r="R73"/>
      <c s="110" r="S73"/>
      <c s="110" r="T73"/>
      <c s="110" r="U73"/>
      <c s="111" r="V73"/>
      <c s="110" r="W73"/>
      <c s="110" r="X73"/>
      <c s="110" r="Y73"/>
      <c s="111" r="Z73"/>
      <c s="110" r="AA73"/>
      <c s="110" r="AB73"/>
      <c s="110" r="AC73"/>
      <c s="110" r="AD73"/>
      <c s="110" r="AE73"/>
      <c s="110" r="AF73"/>
      <c s="110" r="AG73"/>
      <c s="112" r="AH73"/>
      <c s="112" r="AI73"/>
      <c s="112" r="AJ73"/>
      <c s="112" r="AK73"/>
      <c s="112" r="AL73"/>
      <c s="112" r="AM73"/>
      <c s="112" r="AN73"/>
      <c s="7" r="AO73"/>
      <c s="93" r="AP73"/>
      <c s="7" r="AQ73"/>
      <c s="7" r="AR73"/>
      <c s="7" r="AS73"/>
      <c s="82" r="AT73"/>
      <c s="94" r="AU73"/>
      <c s="114" r="AV73"/>
      <c s="99" r="AW73"/>
      <c s="115" r="AX73"/>
      <c s="115" r="AY73"/>
      <c s="115" r="AZ73"/>
      <c s="115" r="BA73"/>
      <c s="115" r="BB73"/>
      <c s="115" r="BC73"/>
      <c s="101" r="BD73"/>
      <c s="100" r="BE73"/>
      <c s="101" r="BF73"/>
      <c s="116" r="BG73"/>
      <c s="101" r="BH73"/>
      <c s="100" r="BI73"/>
      <c s="101" r="BJ73"/>
      <c s="116" r="BK73"/>
      <c s="101" r="BL73"/>
      <c s="100" r="BM73"/>
      <c s="101" r="BN73"/>
      <c s="96" r="BO73"/>
      <c s="96" r="BP73"/>
      <c s="96" r="BQ73"/>
      <c s="96" r="BR73"/>
      <c s="96" r="BS73"/>
      <c s="96" r="BT73"/>
      <c s="103" r="BU73"/>
      <c s="103" r="BV73"/>
      <c s="103" r="BW73"/>
      <c s="103" r="BX73"/>
      <c s="103" r="BY73"/>
      <c s="103" r="BZ73"/>
      <c s="7" r="CA73"/>
      <c s="74" r="CB73"/>
      <c s="74" r="CC73"/>
      <c s="74" r="CD73"/>
      <c s="74" r="CE73"/>
      <c s="74" r="CF73"/>
      <c s="74" r="CG73"/>
      <c s="74" r="CH73"/>
      <c s="74" r="CI73"/>
      <c s="74" r="CJ73"/>
    </row>
    <row customHeight="1" r="74" hidden="1" ht="15.75">
      <c t="str" s="7" r="A74">
        <f>AO142</f>
        <v>68</v>
      </c>
      <c t="str" s="93" r="B74">
        <f>AP142</f>
        <v>9/27/2014</v>
      </c>
      <c t="str" s="7" r="C74">
        <f>AQ142</f>
        <v>männlich U16</v>
      </c>
      <c t="str" s="7" r="D74">
        <f>AR142</f>
        <v>Grp D</v>
      </c>
      <c t="str" s="7" r="E74">
        <f>AS142</f>
        <v>12</v>
      </c>
      <c t="str" s="7" r="F74">
        <f>AT142</f>
        <v>2</v>
      </c>
      <c t="str" s="7" r="G74">
        <f>AU142</f>
        <v>68</v>
      </c>
      <c t="str" s="109" r="H74">
        <f>AV142</f>
        <v>Berliner Turnerschaft</v>
      </c>
      <c t="str" s="109" r="I74">
        <f>AW142</f>
        <v> -</v>
      </c>
      <c t="str" s="109" r="J74">
        <f>AX142</f>
        <v>SV Düdenbüttel</v>
      </c>
      <c t="str" s="109" r="K74">
        <f>AY142</f>
        <v/>
      </c>
      <c t="str" s="109" r="L74">
        <f>AZ142</f>
        <v>TV Eibach</v>
      </c>
      <c t="str" s="109" r="M74">
        <f>BA142</f>
        <v> </v>
      </c>
      <c t="str" s="109" r="N74">
        <f>BB142</f>
        <v> </v>
      </c>
      <c t="str" s="109" r="O74">
        <f>BC142</f>
        <v> </v>
      </c>
      <c s="109" r="P74"/>
      <c s="110" r="Q74"/>
      <c s="111" r="R74"/>
      <c s="110" r="S74"/>
      <c s="110" r="T74"/>
      <c s="110" r="U74"/>
      <c s="111" r="V74"/>
      <c s="110" r="W74"/>
      <c s="110" r="X74"/>
      <c s="110" r="Y74"/>
      <c s="111" r="Z74"/>
      <c s="110" r="AA74"/>
      <c s="110" r="AB74"/>
      <c s="110" r="AC74"/>
      <c s="110" r="AD74"/>
      <c s="110" r="AE74"/>
      <c s="110" r="AF74"/>
      <c s="110" r="AG74"/>
      <c s="112" r="AH74"/>
      <c s="112" r="AI74"/>
      <c s="112" r="AJ74"/>
      <c s="112" r="AK74"/>
      <c s="112" r="AL74"/>
      <c s="112" r="AM74"/>
      <c s="112" r="AN74"/>
      <c s="7" r="AO74"/>
      <c s="93" r="AP74"/>
      <c s="7" r="AQ74"/>
      <c s="7" r="AR74"/>
      <c s="7" r="AS74"/>
      <c s="82" r="AT74"/>
      <c s="94" r="AU74"/>
      <c s="114" r="AV74"/>
      <c s="99" r="AW74"/>
      <c s="115" r="AX74"/>
      <c s="115" r="AY74"/>
      <c s="115" r="AZ74"/>
      <c s="115" r="BA74"/>
      <c s="115" r="BB74"/>
      <c s="115" r="BC74"/>
      <c s="101" r="BD74"/>
      <c s="100" r="BE74"/>
      <c s="101" r="BF74"/>
      <c s="116" r="BG74"/>
      <c s="101" r="BH74"/>
      <c s="100" r="BI74"/>
      <c s="101" r="BJ74"/>
      <c s="116" r="BK74"/>
      <c s="101" r="BL74"/>
      <c s="100" r="BM74"/>
      <c s="101" r="BN74"/>
      <c s="96" r="BO74"/>
      <c s="96" r="BP74"/>
      <c s="96" r="BQ74"/>
      <c s="96" r="BR74"/>
      <c s="96" r="BS74"/>
      <c s="96" r="BT74"/>
      <c s="103" r="BU74"/>
      <c s="103" r="BV74"/>
      <c s="103" r="BW74"/>
      <c s="103" r="BX74"/>
      <c s="103" r="BY74"/>
      <c s="103" r="BZ74"/>
      <c s="7" r="CA74"/>
      <c s="74" r="CB74"/>
      <c s="74" r="CC74"/>
      <c s="74" r="CD74"/>
      <c s="74" r="CE74"/>
      <c s="74" r="CF74"/>
      <c s="74" r="CG74"/>
      <c s="74" r="CH74"/>
      <c s="74" r="CI74"/>
      <c s="74" r="CJ74"/>
    </row>
    <row customHeight="1" r="75" hidden="1" ht="15.75">
      <c t="str" s="7" r="A75">
        <f>AO143</f>
        <v>69</v>
      </c>
      <c t="str" s="93" r="B75">
        <f>AP143</f>
        <v>9/27/2014</v>
      </c>
      <c t="str" s="7" r="C75">
        <f>AQ143</f>
        <v>männlich U16</v>
      </c>
      <c t="str" s="7" r="D75">
        <f>AR143</f>
        <v>Grp D</v>
      </c>
      <c t="str" s="7" r="E75">
        <f>AS143</f>
        <v>12</v>
      </c>
      <c t="str" s="7" r="F75">
        <f>AT143</f>
        <v>3</v>
      </c>
      <c t="str" s="7" r="G75">
        <f>AU143</f>
        <v>69</v>
      </c>
      <c t="str" s="109" r="H75">
        <f>AV143</f>
        <v>TV Waibsatdt</v>
      </c>
      <c t="str" s="109" r="I75">
        <f>AW143</f>
        <v> -</v>
      </c>
      <c t="str" s="109" r="J75">
        <f>AX143</f>
        <v>TV Voerde</v>
      </c>
      <c t="str" s="109" r="K75">
        <f>AY143</f>
        <v/>
      </c>
      <c t="str" s="109" r="L75">
        <f>AZ143</f>
        <v>TV Eibach</v>
      </c>
      <c t="str" s="109" r="M75">
        <f>BA143</f>
        <v> </v>
      </c>
      <c t="str" s="109" r="N75">
        <f>BB143</f>
        <v> </v>
      </c>
      <c t="str" s="109" r="O75">
        <f>BC143</f>
        <v> </v>
      </c>
      <c s="109" r="P75"/>
      <c s="110" r="Q75"/>
      <c s="111" r="R75"/>
      <c s="110" r="S75"/>
      <c s="110" r="T75"/>
      <c s="110" r="U75"/>
      <c s="111" r="V75"/>
      <c s="110" r="W75"/>
      <c s="110" r="X75"/>
      <c s="110" r="Y75"/>
      <c s="111" r="Z75"/>
      <c s="110" r="AA75"/>
      <c s="110" r="AB75"/>
      <c s="110" r="AC75"/>
      <c s="110" r="AD75"/>
      <c s="110" r="AE75"/>
      <c s="110" r="AF75"/>
      <c s="110" r="AG75"/>
      <c s="112" r="AH75"/>
      <c s="112" r="AI75"/>
      <c s="112" r="AJ75"/>
      <c s="112" r="AK75"/>
      <c s="112" r="AL75"/>
      <c s="112" r="AM75"/>
      <c s="112" r="AN75"/>
      <c s="7" r="AO75"/>
      <c s="93" r="AP75"/>
      <c s="7" r="AQ75"/>
      <c s="7" r="AR75"/>
      <c s="7" r="AS75"/>
      <c s="82" r="AT75"/>
      <c s="94" r="AU75"/>
      <c s="114" r="AV75"/>
      <c s="99" r="AW75"/>
      <c s="115" r="AX75"/>
      <c s="115" r="AY75"/>
      <c s="115" r="AZ75"/>
      <c s="115" r="BA75"/>
      <c s="115" r="BB75"/>
      <c s="115" r="BC75"/>
      <c s="101" r="BD75"/>
      <c s="100" r="BE75"/>
      <c s="101" r="BF75"/>
      <c s="116" r="BG75"/>
      <c s="101" r="BH75"/>
      <c s="100" r="BI75"/>
      <c s="101" r="BJ75"/>
      <c s="116" r="BK75"/>
      <c s="101" r="BL75"/>
      <c s="100" r="BM75"/>
      <c s="101" r="BN75"/>
      <c s="96" r="BO75"/>
      <c s="96" r="BP75"/>
      <c s="96" r="BQ75"/>
      <c s="96" r="BR75"/>
      <c s="96" r="BS75"/>
      <c s="96" r="BT75"/>
      <c s="103" r="BU75"/>
      <c s="103" r="BV75"/>
      <c s="103" r="BW75"/>
      <c s="103" r="BX75"/>
      <c s="103" r="BY75"/>
      <c s="103" r="BZ75"/>
      <c s="7" r="CA75"/>
      <c s="74" r="CB75"/>
      <c s="74" r="CC75"/>
      <c s="74" r="CD75"/>
      <c s="74" r="CE75"/>
      <c s="74" r="CF75"/>
      <c s="74" r="CG75"/>
      <c s="74" r="CH75"/>
      <c s="74" r="CI75"/>
      <c s="74" r="CJ75"/>
    </row>
    <row customHeight="1" r="76" hidden="1" ht="15.75">
      <c t="str" s="7" r="A76">
        <f>AO144</f>
        <v>70</v>
      </c>
      <c t="str" s="93" r="B76">
        <f>AP144</f>
        <v>9/27/2014</v>
      </c>
      <c t="str" s="7" r="C76">
        <f>AQ144</f>
        <v>männlich U16</v>
      </c>
      <c t="str" s="7" r="D76">
        <f>AR144</f>
        <v>Grp D</v>
      </c>
      <c t="str" s="7" r="E76">
        <f>AS144</f>
        <v>14</v>
      </c>
      <c t="str" s="7" r="F76">
        <f>AT144</f>
        <v>1</v>
      </c>
      <c t="str" s="7" r="G76">
        <f>AU144</f>
        <v>70</v>
      </c>
      <c t="str" s="109" r="H76">
        <f>AV144</f>
        <v>TV Eibach</v>
      </c>
      <c t="str" s="109" r="I76">
        <f>AW144</f>
        <v> -</v>
      </c>
      <c t="str" s="109" r="J76">
        <f>AX144</f>
        <v>TV Voerde</v>
      </c>
      <c t="str" s="109" r="K76">
        <f>AY144</f>
        <v/>
      </c>
      <c t="str" s="109" r="L76">
        <f>AZ144</f>
        <v>Großenasper SV</v>
      </c>
      <c t="str" s="109" r="M76">
        <f>BA144</f>
        <v> </v>
      </c>
      <c t="str" s="109" r="N76">
        <f>BB144</f>
        <v> </v>
      </c>
      <c t="str" s="109" r="O76">
        <f>BC144</f>
        <v> </v>
      </c>
      <c s="109" r="P76"/>
      <c s="110" r="Q76"/>
      <c s="111" r="R76"/>
      <c s="110" r="S76"/>
      <c s="110" r="T76"/>
      <c s="110" r="U76"/>
      <c s="111" r="V76"/>
      <c s="110" r="W76"/>
      <c s="110" r="X76"/>
      <c s="110" r="Y76"/>
      <c s="111" r="Z76"/>
      <c s="110" r="AA76"/>
      <c s="110" r="AB76"/>
      <c s="110" r="AC76"/>
      <c s="110" r="AD76"/>
      <c s="110" r="AE76"/>
      <c s="110" r="AF76"/>
      <c s="110" r="AG76"/>
      <c s="112" r="AH76"/>
      <c s="112" r="AI76"/>
      <c s="112" r="AJ76"/>
      <c s="112" r="AK76"/>
      <c s="112" r="AL76"/>
      <c s="112" r="AM76"/>
      <c s="112" r="AN76"/>
      <c s="7" r="AO76"/>
      <c s="93" r="AP76"/>
      <c s="7" r="AQ76"/>
      <c s="7" r="AR76"/>
      <c s="7" r="AS76"/>
      <c s="82" r="AT76"/>
      <c s="94" r="AU76"/>
      <c s="114" r="AV76"/>
      <c s="99" r="AW76"/>
      <c s="115" r="AX76"/>
      <c s="115" r="AY76"/>
      <c s="115" r="AZ76"/>
      <c s="115" r="BA76"/>
      <c s="115" r="BB76"/>
      <c s="115" r="BC76"/>
      <c s="101" r="BD76"/>
      <c s="100" r="BE76"/>
      <c s="101" r="BF76"/>
      <c s="116" r="BG76"/>
      <c s="101" r="BH76"/>
      <c s="100" r="BI76"/>
      <c s="101" r="BJ76"/>
      <c s="116" r="BK76"/>
      <c s="101" r="BL76"/>
      <c s="100" r="BM76"/>
      <c s="101" r="BN76"/>
      <c s="96" r="BO76"/>
      <c s="96" r="BP76"/>
      <c s="96" r="BQ76"/>
      <c s="96" r="BR76"/>
      <c s="96" r="BS76"/>
      <c s="96" r="BT76"/>
      <c s="103" r="BU76"/>
      <c s="103" r="BV76"/>
      <c s="103" r="BW76"/>
      <c s="103" r="BX76"/>
      <c s="103" r="BY76"/>
      <c s="103" r="BZ76"/>
      <c s="7" r="CA76"/>
      <c s="74" r="CB76"/>
      <c s="74" r="CC76"/>
      <c s="74" r="CD76"/>
      <c s="74" r="CE76"/>
      <c s="74" r="CF76"/>
      <c s="74" r="CG76"/>
      <c s="74" r="CH76"/>
      <c s="74" r="CI76"/>
      <c s="74" r="CJ76"/>
    </row>
    <row customHeight="1" r="77" hidden="1" ht="15.75">
      <c t="str" s="7" r="A77">
        <f>AO145</f>
        <v>71</v>
      </c>
      <c t="str" s="93" r="B77">
        <f>AP145</f>
        <v>9/27/2014</v>
      </c>
      <c t="str" s="7" r="C77">
        <f>AQ145</f>
        <v>männlich U16</v>
      </c>
      <c t="str" s="7" r="D77">
        <f>AR145</f>
        <v>Grp D</v>
      </c>
      <c t="str" s="7" r="E77">
        <f>AS145</f>
        <v>14</v>
      </c>
      <c t="str" s="7" r="F77">
        <f>AT145</f>
        <v>2</v>
      </c>
      <c t="str" s="7" r="G77">
        <f>AU145</f>
        <v>71</v>
      </c>
      <c t="str" s="109" r="H77">
        <f>AV145</f>
        <v>TV Waibsatdt</v>
      </c>
      <c t="str" s="109" r="I77">
        <f>AW145</f>
        <v> -</v>
      </c>
      <c t="str" s="109" r="J77">
        <f>AX145</f>
        <v>SV Düdenbüttel</v>
      </c>
      <c t="str" s="109" r="K77">
        <f>AY145</f>
        <v/>
      </c>
      <c t="str" s="109" r="L77">
        <f>AZ145</f>
        <v>Großenasper SV</v>
      </c>
      <c t="str" s="109" r="M77">
        <f>BA145</f>
        <v> </v>
      </c>
      <c t="str" s="109" r="N77">
        <f>BB145</f>
        <v> </v>
      </c>
      <c t="str" s="109" r="O77">
        <f>BC145</f>
        <v> </v>
      </c>
      <c s="109" r="P77"/>
      <c s="110" r="Q77"/>
      <c s="111" r="R77"/>
      <c s="110" r="S77"/>
      <c s="110" r="T77"/>
      <c s="110" r="U77"/>
      <c s="111" r="V77"/>
      <c s="110" r="W77"/>
      <c s="110" r="X77"/>
      <c s="110" r="Y77"/>
      <c s="111" r="Z77"/>
      <c s="110" r="AA77"/>
      <c s="110" r="AB77"/>
      <c s="110" r="AC77"/>
      <c s="110" r="AD77"/>
      <c s="110" r="AE77"/>
      <c s="110" r="AF77"/>
      <c s="110" r="AG77"/>
      <c s="112" r="AH77"/>
      <c s="112" r="AI77"/>
      <c s="112" r="AJ77"/>
      <c s="112" r="AK77"/>
      <c s="112" r="AL77"/>
      <c s="112" r="AM77"/>
      <c s="112" r="AN77"/>
      <c s="7" r="AO77"/>
      <c s="93" r="AP77"/>
      <c s="7" r="AQ77"/>
      <c s="7" r="AR77"/>
      <c s="7" r="AS77"/>
      <c s="82" r="AT77"/>
      <c s="94" r="AU77"/>
      <c s="114" r="AV77"/>
      <c s="99" r="AW77"/>
      <c s="115" r="AX77"/>
      <c s="115" r="AY77"/>
      <c s="115" r="AZ77"/>
      <c s="115" r="BA77"/>
      <c s="115" r="BB77"/>
      <c s="115" r="BC77"/>
      <c s="101" r="BD77"/>
      <c s="100" r="BE77"/>
      <c s="101" r="BF77"/>
      <c s="116" r="BG77"/>
      <c s="101" r="BH77"/>
      <c s="100" r="BI77"/>
      <c s="101" r="BJ77"/>
      <c s="116" r="BK77"/>
      <c s="101" r="BL77"/>
      <c s="100" r="BM77"/>
      <c s="101" r="BN77"/>
      <c s="96" r="BO77"/>
      <c s="96" r="BP77"/>
      <c s="96" r="BQ77"/>
      <c s="96" r="BR77"/>
      <c s="96" r="BS77"/>
      <c s="96" r="BT77"/>
      <c s="103" r="BU77"/>
      <c s="103" r="BV77"/>
      <c s="103" r="BW77"/>
      <c s="103" r="BX77"/>
      <c s="103" r="BY77"/>
      <c s="103" r="BZ77"/>
      <c s="7" r="CA77"/>
      <c s="74" r="CB77"/>
      <c s="74" r="CC77"/>
      <c s="74" r="CD77"/>
      <c s="74" r="CE77"/>
      <c s="74" r="CF77"/>
      <c s="74" r="CG77"/>
      <c s="74" r="CH77"/>
      <c s="74" r="CI77"/>
      <c s="74" r="CJ77"/>
    </row>
    <row customHeight="1" r="78" hidden="1" ht="15.75">
      <c t="str" s="7" r="A78">
        <f>AO146</f>
        <v>72</v>
      </c>
      <c t="str" s="93" r="B78">
        <f>AP146</f>
        <v>9/27/2014</v>
      </c>
      <c t="str" s="7" r="C78">
        <f>AQ146</f>
        <v>männlich U16</v>
      </c>
      <c t="str" s="7" r="D78">
        <f>AR146</f>
        <v>Grp D</v>
      </c>
      <c t="str" s="7" r="E78">
        <f>AS146</f>
        <v>14</v>
      </c>
      <c t="str" s="7" r="F78">
        <f>AT146</f>
        <v>3</v>
      </c>
      <c t="str" s="7" r="G78">
        <f>AU146</f>
        <v>72</v>
      </c>
      <c t="str" s="109" r="H78">
        <f>AV146</f>
        <v>Berliner Turnerschaft</v>
      </c>
      <c t="str" s="109" r="I78">
        <f>AW146</f>
        <v> -</v>
      </c>
      <c t="str" s="109" r="J78">
        <f>AX146</f>
        <v>TSV Gärtringen</v>
      </c>
      <c t="str" s="109" r="K78">
        <f>AY146</f>
        <v/>
      </c>
      <c t="str" s="109" r="L78">
        <f>AZ146</f>
        <v>Leichlinger TV</v>
      </c>
      <c t="str" s="109" r="M78">
        <f>BA146</f>
        <v> </v>
      </c>
      <c t="str" s="109" r="N78">
        <f>BB146</f>
        <v> </v>
      </c>
      <c t="str" s="109" r="O78">
        <f>BC146</f>
        <v> </v>
      </c>
      <c s="109" r="P78"/>
      <c s="110" r="Q78"/>
      <c s="111" r="R78"/>
      <c s="110" r="S78"/>
      <c s="110" r="T78"/>
      <c s="110" r="U78"/>
      <c s="111" r="V78"/>
      <c s="110" r="W78"/>
      <c s="110" r="X78"/>
      <c s="110" r="Y78"/>
      <c s="111" r="Z78"/>
      <c s="110" r="AA78"/>
      <c s="110" r="AB78"/>
      <c s="110" r="AC78"/>
      <c s="110" r="AD78"/>
      <c s="110" r="AE78"/>
      <c s="110" r="AF78"/>
      <c s="110" r="AG78"/>
      <c s="112" r="AH78"/>
      <c s="112" r="AI78"/>
      <c s="112" r="AJ78"/>
      <c s="112" r="AK78"/>
      <c s="112" r="AL78"/>
      <c s="112" r="AM78"/>
      <c s="112" r="AN78"/>
      <c s="7" r="AO78"/>
      <c s="93" r="AP78"/>
      <c s="7" r="AQ78"/>
      <c s="7" r="AR78"/>
      <c s="7" r="AS78"/>
      <c s="82" r="AT78"/>
      <c s="94" r="AU78"/>
      <c s="114" r="AV78"/>
      <c s="99" r="AW78"/>
      <c s="115" r="AX78"/>
      <c s="115" r="AY78"/>
      <c s="115" r="AZ78"/>
      <c s="115" r="BA78"/>
      <c s="115" r="BB78"/>
      <c s="115" r="BC78"/>
      <c s="101" r="BD78"/>
      <c s="100" r="BE78"/>
      <c s="101" r="BF78"/>
      <c s="116" r="BG78"/>
      <c s="101" r="BH78"/>
      <c s="100" r="BI78"/>
      <c s="101" r="BJ78"/>
      <c s="116" r="BK78"/>
      <c s="101" r="BL78"/>
      <c s="100" r="BM78"/>
      <c s="101" r="BN78"/>
      <c s="96" r="BO78"/>
      <c s="96" r="BP78"/>
      <c s="96" r="BQ78"/>
      <c s="96" r="BR78"/>
      <c s="96" r="BS78"/>
      <c s="96" r="BT78"/>
      <c s="103" r="BU78"/>
      <c s="103" r="BV78"/>
      <c s="103" r="BW78"/>
      <c s="103" r="BX78"/>
      <c s="103" r="BY78"/>
      <c s="103" r="BZ78"/>
      <c s="7" r="CA78"/>
      <c s="74" r="CB78"/>
      <c s="74" r="CC78"/>
      <c s="74" r="CD78"/>
      <c s="74" r="CE78"/>
      <c s="74" r="CF78"/>
      <c s="74" r="CG78"/>
      <c s="74" r="CH78"/>
      <c s="74" r="CI78"/>
      <c s="74" r="CJ78"/>
    </row>
    <row customHeight="1" r="79" hidden="1" ht="15.75">
      <c t="str" s="7" r="A79">
        <f>'Ergebnisse So'!A5</f>
        <v>101</v>
      </c>
      <c t="str" s="7" r="B79">
        <f>'Ergebnisse So'!B5</f>
        <v>9/28/2014</v>
      </c>
      <c t="str" s="7" r="C79">
        <f>'Ergebnisse So'!C5</f>
        <v>männlich U16</v>
      </c>
      <c t="str" s="7" r="D79">
        <f>'Ergebnisse So'!D5</f>
        <v>Quali</v>
      </c>
      <c t="str" s="7" r="E79">
        <f>'Ergebnisse So'!E5</f>
        <v>16</v>
      </c>
      <c t="str" s="7" r="F79">
        <f>'Ergebnisse So'!F5</f>
        <v>4</v>
      </c>
      <c t="str" s="7" r="G79">
        <f>'Ergebnisse So'!G5</f>
        <v>101</v>
      </c>
      <c t="str" s="7" r="H79">
        <f>'Ergebnisse So'!H5</f>
        <v>TSV Grafenau</v>
      </c>
      <c t="str" s="7" r="I79">
        <f>'Ergebnisse So'!I5</f>
        <v>-</v>
      </c>
      <c t="str" s="7" r="J79">
        <f>'Ergebnisse So'!J5</f>
        <v>TV Segnitz</v>
      </c>
      <c s="74" r="K79"/>
      <c t="str" s="7" r="L79">
        <f>'Ergebnisse So'!L5</f>
        <v>TSV Gärtringen</v>
      </c>
      <c t="str" s="7" r="M79">
        <f>'Ergebnisse So'!M5</f>
        <v>2.GrA</v>
      </c>
      <c t="str" s="7" r="N79">
        <f>'Ergebnisse So'!N5</f>
        <v> -</v>
      </c>
      <c t="str" s="7" r="O79">
        <f>'Ergebnisse So'!O5</f>
        <v>3.Grp.B</v>
      </c>
      <c t="str" s="7" r="P79">
        <f>'Ergebnisse So'!P5</f>
        <v>1.Grp D</v>
      </c>
      <c s="110" r="Q79"/>
      <c s="111" r="R79"/>
      <c s="110" r="S79"/>
      <c s="110" r="T79"/>
      <c s="110" r="U79"/>
      <c s="111" r="V79"/>
      <c s="110" r="W79"/>
      <c s="110" r="X79"/>
      <c s="110" r="Y79"/>
      <c s="111" r="Z79"/>
      <c s="110" r="AA79"/>
      <c s="110" r="AB79"/>
      <c s="110" r="AC79"/>
      <c s="110" r="AD79"/>
      <c s="110" r="AE79"/>
      <c s="110" r="AF79"/>
      <c s="110" r="AG79"/>
      <c s="112" r="AH79"/>
      <c s="112" r="AI79"/>
      <c s="112" r="AJ79"/>
      <c s="112" r="AK79"/>
      <c s="112" r="AL79"/>
      <c s="112" r="AM79"/>
      <c s="112" r="AN79"/>
      <c s="7" r="AO79"/>
      <c s="93" r="AP79"/>
      <c s="7" r="AQ79"/>
      <c s="7" r="AR79"/>
      <c s="7" r="AS79"/>
      <c s="82" r="AT79"/>
      <c s="94" r="AU79"/>
      <c s="114" r="AV79"/>
      <c s="99" r="AW79"/>
      <c s="115" r="AX79"/>
      <c s="115" r="AY79"/>
      <c s="115" r="AZ79"/>
      <c s="117" r="BA79"/>
      <c s="117" r="BB79"/>
      <c s="117" r="BC79"/>
      <c s="101" r="BD79"/>
      <c s="100" r="BE79"/>
      <c s="101" r="BF79"/>
      <c s="116" r="BG79"/>
      <c s="101" r="BH79"/>
      <c s="100" r="BI79"/>
      <c s="101" r="BJ79"/>
      <c s="116" r="BK79"/>
      <c s="101" r="BL79"/>
      <c s="100" r="BM79"/>
      <c s="101" r="BN79"/>
      <c s="96" r="BO79"/>
      <c s="96" r="BP79"/>
      <c s="96" r="BQ79"/>
      <c s="96" r="BR79"/>
      <c s="96" r="BS79"/>
      <c s="96" r="BT79"/>
      <c s="103" r="BU79"/>
      <c s="103" r="BV79"/>
      <c s="103" r="BW79"/>
      <c s="103" r="BX79"/>
      <c s="103" r="BY79"/>
      <c s="103" r="BZ79"/>
      <c s="7" r="CA79"/>
      <c s="74" r="CB79"/>
      <c s="74" r="CC79"/>
      <c s="74" r="CD79"/>
      <c s="74" r="CE79"/>
      <c s="74" r="CF79"/>
      <c s="74" r="CG79"/>
      <c s="74" r="CH79"/>
      <c s="74" r="CI79"/>
      <c s="74" r="CJ79"/>
    </row>
    <row customHeight="1" r="80" hidden="1" ht="15.75">
      <c t="str" s="7" r="A80">
        <f>'Ergebnisse So'!A6</f>
        <v>102</v>
      </c>
      <c t="str" s="7" r="B80">
        <f>'Ergebnisse So'!B6</f>
        <v>9/28/2014</v>
      </c>
      <c t="str" s="7" r="C80">
        <f>'Ergebnisse So'!C6</f>
        <v>männlich U16</v>
      </c>
      <c t="str" s="7" r="D80">
        <f>'Ergebnisse So'!D6</f>
        <v>Quali</v>
      </c>
      <c t="str" s="7" r="E80">
        <f>'Ergebnisse So'!E6</f>
        <v>16</v>
      </c>
      <c t="str" s="7" r="F80">
        <f>'Ergebnisse So'!F6</f>
        <v>5</v>
      </c>
      <c t="str" s="7" r="G80">
        <f>'Ergebnisse So'!G6</f>
        <v>102</v>
      </c>
      <c t="str" s="7" r="H80">
        <f>'Ergebnisse So'!H6</f>
        <v>TSV Calw</v>
      </c>
      <c t="str" s="7" r="I80">
        <f>'Ergebnisse So'!I6</f>
        <v>-</v>
      </c>
      <c t="str" s="7" r="J80">
        <f>'Ergebnisse So'!J6</f>
        <v>TV Waibsatdt</v>
      </c>
      <c s="74" r="K80"/>
      <c t="str" s="7" r="L80">
        <f>'Ergebnisse So'!L6</f>
        <v>VfL Kellinghusen</v>
      </c>
      <c t="str" s="7" r="M80">
        <f>'Ergebnisse So'!M6</f>
        <v>2.Grp.C</v>
      </c>
      <c t="str" s="7" r="N80">
        <f>'Ergebnisse So'!N6</f>
        <v> -</v>
      </c>
      <c t="str" s="7" r="O80">
        <f>'Ergebnisse So'!O6</f>
        <v>3.Grp.D</v>
      </c>
      <c t="str" s="7" r="P80">
        <f>'Ergebnisse So'!P6</f>
        <v>1. Grp A</v>
      </c>
      <c s="110" r="Q80"/>
      <c s="111" r="R80"/>
      <c s="110" r="S80"/>
      <c s="110" r="T80"/>
      <c s="110" r="U80"/>
      <c s="111" r="V80"/>
      <c s="110" r="W80"/>
      <c s="110" r="X80"/>
      <c s="110" r="Y80"/>
      <c s="111" r="Z80"/>
      <c s="110" r="AA80"/>
      <c s="110" r="AB80"/>
      <c s="110" r="AC80"/>
      <c s="110" r="AD80"/>
      <c s="110" r="AE80"/>
      <c s="110" r="AF80"/>
      <c s="110" r="AG80"/>
      <c s="112" r="AH80"/>
      <c s="112" r="AI80"/>
      <c s="112" r="AJ80"/>
      <c s="112" r="AK80"/>
      <c s="112" r="AL80"/>
      <c s="112" r="AM80"/>
      <c s="112" r="AN80"/>
      <c s="7" r="AO80"/>
      <c s="93" r="AP80"/>
      <c s="7" r="AQ80"/>
      <c s="7" r="AR80"/>
      <c s="7" r="AS80"/>
      <c s="82" r="AT80"/>
      <c s="94" r="AU80"/>
      <c s="114" r="AV80"/>
      <c s="99" r="AW80"/>
      <c s="115" r="AX80"/>
      <c s="115" r="AY80"/>
      <c s="115" r="AZ80"/>
      <c s="117" r="BA80"/>
      <c s="117" r="BB80"/>
      <c s="117" r="BC80"/>
      <c s="101" r="BD80"/>
      <c s="100" r="BE80"/>
      <c s="101" r="BF80"/>
      <c s="116" r="BG80"/>
      <c s="101" r="BH80"/>
      <c s="100" r="BI80"/>
      <c s="101" r="BJ80"/>
      <c s="116" r="BK80"/>
      <c s="101" r="BL80"/>
      <c s="100" r="BM80"/>
      <c s="101" r="BN80"/>
      <c s="96" r="BO80"/>
      <c s="96" r="BP80"/>
      <c s="96" r="BQ80"/>
      <c s="96" r="BR80"/>
      <c s="96" r="BS80"/>
      <c s="96" r="BT80"/>
      <c s="103" r="BU80"/>
      <c s="103" r="BV80"/>
      <c s="103" r="BW80"/>
      <c s="103" r="BX80"/>
      <c s="103" r="BY80"/>
      <c s="103" r="BZ80"/>
      <c s="7" r="CA80"/>
      <c s="74" r="CB80"/>
      <c s="74" r="CC80"/>
      <c s="74" r="CD80"/>
      <c s="74" r="CE80"/>
      <c s="74" r="CF80"/>
      <c s="74" r="CG80"/>
      <c s="74" r="CH80"/>
      <c s="74" r="CI80"/>
      <c s="74" r="CJ80"/>
    </row>
    <row customHeight="1" r="81" hidden="1" ht="15.75">
      <c t="str" s="7" r="A81">
        <f>'Ergebnisse So'!A7</f>
        <v>103</v>
      </c>
      <c t="str" s="7" r="B81">
        <f>'Ergebnisse So'!B7</f>
        <v>9/28/2014</v>
      </c>
      <c t="str" s="7" r="C81">
        <f>'Ergebnisse So'!C7</f>
        <v>männlich U16</v>
      </c>
      <c t="str" s="7" r="D81">
        <f>'Ergebnisse So'!D7</f>
        <v>Quali</v>
      </c>
      <c t="str" s="7" r="E81">
        <f>'Ergebnisse So'!E7</f>
        <v>17</v>
      </c>
      <c t="str" s="7" r="F81">
        <f>'Ergebnisse So'!F7</f>
        <v>4</v>
      </c>
      <c t="str" s="7" r="G81">
        <f>'Ergebnisse So'!G7</f>
        <v>103</v>
      </c>
      <c t="str" s="7" r="H81">
        <f>'Ergebnisse So'!H7</f>
        <v>NlV Vaihingen</v>
      </c>
      <c t="str" s="7" r="I81">
        <f>'Ergebnisse So'!I7</f>
        <v>-</v>
      </c>
      <c t="str" s="7" r="J81">
        <f>'Ergebnisse So'!J7</f>
        <v>TV Wünschmichelbach</v>
      </c>
      <c s="74" r="K81"/>
      <c t="str" s="7" r="L81">
        <f>'Ergebnisse So'!L7</f>
        <v>TV Vaihingen/Enz</v>
      </c>
      <c t="str" s="7" r="M81">
        <f>'Ergebnisse So'!M7</f>
        <v>2.Gr. B</v>
      </c>
      <c t="str" s="7" r="N81">
        <f>'Ergebnisse So'!N7</f>
        <v> -</v>
      </c>
      <c t="str" s="7" r="O81">
        <f>'Ergebnisse So'!O7</f>
        <v>3.Grp.A</v>
      </c>
      <c t="str" s="7" r="P81">
        <f>'Ergebnisse So'!P7</f>
        <v>1. Grp C</v>
      </c>
      <c s="110" r="Q81"/>
      <c s="111" r="R81"/>
      <c s="110" r="S81"/>
      <c s="110" r="T81"/>
      <c s="110" r="U81"/>
      <c s="111" r="V81"/>
      <c s="110" r="W81"/>
      <c s="110" r="X81"/>
      <c s="110" r="Y81"/>
      <c s="111" r="Z81"/>
      <c s="110" r="AA81"/>
      <c s="110" r="AB81"/>
      <c s="110" r="AC81"/>
      <c s="110" r="AD81"/>
      <c s="110" r="AE81"/>
      <c s="110" r="AF81"/>
      <c s="110" r="AG81"/>
      <c s="112" r="AH81"/>
      <c s="112" r="AI81"/>
      <c s="112" r="AJ81"/>
      <c s="112" r="AK81"/>
      <c s="112" r="AL81"/>
      <c s="112" r="AM81"/>
      <c s="112" r="AN81"/>
      <c s="7" r="AO81"/>
      <c s="93" r="AP81"/>
      <c s="7" r="AQ81"/>
      <c s="7" r="AR81"/>
      <c s="7" r="AS81"/>
      <c s="82" r="AT81"/>
      <c s="94" r="AU81"/>
      <c s="114" r="AV81"/>
      <c s="99" r="AW81"/>
      <c s="115" r="AX81"/>
      <c s="115" r="AY81"/>
      <c s="115" r="AZ81"/>
      <c s="117" r="BA81"/>
      <c s="117" r="BB81"/>
      <c s="117" r="BC81"/>
      <c s="101" r="BD81"/>
      <c s="100" r="BE81"/>
      <c s="101" r="BF81"/>
      <c s="116" r="BG81"/>
      <c s="101" r="BH81"/>
      <c s="100" r="BI81"/>
      <c s="101" r="BJ81"/>
      <c s="116" r="BK81"/>
      <c s="101" r="BL81"/>
      <c s="100" r="BM81"/>
      <c s="101" r="BN81"/>
      <c s="96" r="BO81"/>
      <c s="96" r="BP81"/>
      <c s="96" r="BQ81"/>
      <c s="96" r="BR81"/>
      <c s="96" r="BS81"/>
      <c s="96" r="BT81"/>
      <c s="103" r="BU81"/>
      <c s="103" r="BV81"/>
      <c s="103" r="BW81"/>
      <c s="103" r="BX81"/>
      <c s="103" r="BY81"/>
      <c s="103" r="BZ81"/>
      <c s="7" r="CA81"/>
      <c s="74" r="CB81"/>
      <c s="74" r="CC81"/>
      <c s="74" r="CD81"/>
      <c s="74" r="CE81"/>
      <c s="74" r="CF81"/>
      <c s="74" r="CG81"/>
      <c s="74" r="CH81"/>
      <c s="74" r="CI81"/>
      <c s="74" r="CJ81"/>
    </row>
    <row customHeight="1" r="82" hidden="1" ht="15.75">
      <c t="str" s="7" r="A82">
        <f>'Ergebnisse So'!A8</f>
        <v>104</v>
      </c>
      <c t="str" s="7" r="B82">
        <f>'Ergebnisse So'!B8</f>
        <v>9/28/2014</v>
      </c>
      <c t="str" s="7" r="C82">
        <f>'Ergebnisse So'!C8</f>
        <v>männlich U16</v>
      </c>
      <c t="str" s="7" r="D82">
        <f>'Ergebnisse So'!D8</f>
        <v>Quali</v>
      </c>
      <c t="str" s="7" r="E82">
        <f>'Ergebnisse So'!E8</f>
        <v>17</v>
      </c>
      <c t="str" s="7" r="F82">
        <f>'Ergebnisse So'!F8</f>
        <v>5</v>
      </c>
      <c t="str" s="7" r="G82">
        <f>'Ergebnisse So'!G8</f>
        <v>104</v>
      </c>
      <c t="str" s="7" r="H82">
        <f>'Ergebnisse So'!H8</f>
        <v>Berliner Turnerschaft</v>
      </c>
      <c t="str" s="7" r="I82">
        <f>'Ergebnisse So'!I8</f>
        <v>-</v>
      </c>
      <c t="str" s="7" r="J82">
        <f>'Ergebnisse So'!J8</f>
        <v>Leichlinger TV</v>
      </c>
      <c s="74" r="K82"/>
      <c t="str" s="7" r="L82">
        <f>'Ergebnisse So'!L8</f>
        <v>TV Brettorf</v>
      </c>
      <c t="str" s="7" r="M82">
        <f>'Ergebnisse So'!M8</f>
        <v>2.Grp.D</v>
      </c>
      <c t="str" s="7" r="N82">
        <f>'Ergebnisse So'!N8</f>
        <v> -</v>
      </c>
      <c t="str" s="7" r="O82">
        <f>'Ergebnisse So'!O8</f>
        <v>3.Grp.C</v>
      </c>
      <c t="str" s="7" r="P82">
        <f>'Ergebnisse So'!P8</f>
        <v>1. Grp B</v>
      </c>
      <c s="110" r="Q82"/>
      <c s="111" r="R82"/>
      <c s="110" r="S82"/>
      <c s="110" r="T82"/>
      <c s="110" r="U82"/>
      <c s="111" r="V82"/>
      <c s="110" r="W82"/>
      <c s="110" r="X82"/>
      <c s="110" r="Y82"/>
      <c s="111" r="Z82"/>
      <c s="110" r="AA82"/>
      <c s="110" r="AB82"/>
      <c s="110" r="AC82"/>
      <c s="110" r="AD82"/>
      <c s="110" r="AE82"/>
      <c s="110" r="AF82"/>
      <c s="110" r="AG82"/>
      <c s="112" r="AH82"/>
      <c s="112" r="AI82"/>
      <c s="112" r="AJ82"/>
      <c s="112" r="AK82"/>
      <c s="112" r="AL82"/>
      <c s="112" r="AM82"/>
      <c s="112" r="AN82"/>
      <c s="7" r="AO82"/>
      <c s="93" r="AP82"/>
      <c s="7" r="AQ82"/>
      <c s="7" r="AR82"/>
      <c s="7" r="AS82"/>
      <c s="82" r="AT82"/>
      <c s="94" r="AU82"/>
      <c s="114" r="AV82"/>
      <c s="99" r="AW82"/>
      <c s="115" r="AX82"/>
      <c s="115" r="AY82"/>
      <c s="115" r="AZ82"/>
      <c s="117" r="BA82"/>
      <c s="117" r="BB82"/>
      <c s="117" r="BC82"/>
      <c s="101" r="BD82"/>
      <c s="100" r="BE82"/>
      <c s="101" r="BF82"/>
      <c s="116" r="BG82"/>
      <c s="101" r="BH82"/>
      <c s="100" r="BI82"/>
      <c s="101" r="BJ82"/>
      <c s="116" r="BK82"/>
      <c s="101" r="BL82"/>
      <c s="100" r="BM82"/>
      <c s="101" r="BN82"/>
      <c s="96" r="BO82"/>
      <c s="96" r="BP82"/>
      <c s="96" r="BQ82"/>
      <c s="96" r="BR82"/>
      <c s="96" r="BS82"/>
      <c s="96" r="BT82"/>
      <c s="103" r="BU82"/>
      <c s="103" r="BV82"/>
      <c s="103" r="BW82"/>
      <c s="103" r="BX82"/>
      <c s="103" r="BY82"/>
      <c s="103" r="BZ82"/>
      <c s="7" r="CA82"/>
      <c s="74" r="CB82"/>
      <c s="74" r="CC82"/>
      <c s="74" r="CD82"/>
      <c s="74" r="CE82"/>
      <c s="74" r="CF82"/>
      <c s="74" r="CG82"/>
      <c s="74" r="CH82"/>
      <c s="74" r="CI82"/>
      <c s="74" r="CJ82"/>
    </row>
    <row customHeight="1" r="83" hidden="1" ht="15.75">
      <c t="str" s="7" r="A83">
        <f>'Ergebnisse So'!A9</f>
        <v>105</v>
      </c>
      <c t="str" s="7" r="B83">
        <f>'Ergebnisse So'!B9</f>
        <v>9/28/2014</v>
      </c>
      <c t="str" s="7" r="C83">
        <f>'Ergebnisse So'!C9</f>
        <v>männlich U16</v>
      </c>
      <c t="str" s="7" r="D83">
        <f>'Ergebnisse So'!D9</f>
        <v>Viertelf.</v>
      </c>
      <c t="str" s="7" r="E83">
        <f>'Ergebnisse So'!E9</f>
        <v>18</v>
      </c>
      <c t="str" s="7" r="F83">
        <f>'Ergebnisse So'!F9</f>
        <v>4</v>
      </c>
      <c t="str" s="7" r="G83">
        <f>'Ergebnisse So'!G9</f>
        <v>105</v>
      </c>
      <c t="str" s="7" r="H83">
        <f>'Ergebnisse So'!H9</f>
        <v>TSV Gärtringen</v>
      </c>
      <c t="str" s="7" r="I83">
        <f>'Ergebnisse So'!I9</f>
        <v>-</v>
      </c>
      <c t="str" s="7" r="J83">
        <f>'Ergebnisse So'!J9</f>
        <v>TSV Grafenau</v>
      </c>
      <c s="74" r="K83"/>
      <c t="str" s="7" r="L83">
        <f>'Ergebnisse So'!L9</f>
        <v>TV Segnitz</v>
      </c>
      <c t="str" s="7" r="M83">
        <f>'Ergebnisse So'!M9</f>
        <v>1.Gr.D</v>
      </c>
      <c t="str" s="7" r="N83">
        <f>'Ergebnisse So'!N9</f>
        <v> -</v>
      </c>
      <c t="str" s="7" r="O83">
        <f>'Ergebnisse So'!O9</f>
        <v>Sieger Spiel 101</v>
      </c>
      <c t="str" s="7" r="P83">
        <f>'Ergebnisse So'!P9</f>
        <v>Verlierer Spiel 101</v>
      </c>
      <c s="110" r="Q83"/>
      <c s="111" r="R83"/>
      <c s="110" r="S83"/>
      <c s="110" r="T83"/>
      <c s="110" r="U83"/>
      <c s="111" r="V83"/>
      <c s="110" r="W83"/>
      <c s="110" r="X83"/>
      <c s="110" r="Y83"/>
      <c s="111" r="Z83"/>
      <c s="110" r="AA83"/>
      <c s="110" r="AB83"/>
      <c s="110" r="AC83"/>
      <c s="110" r="AD83"/>
      <c s="110" r="AE83"/>
      <c s="110" r="AF83"/>
      <c s="110" r="AG83"/>
      <c s="112" r="AH83"/>
      <c s="112" r="AI83"/>
      <c s="112" r="AJ83"/>
      <c s="112" r="AK83"/>
      <c s="112" r="AL83"/>
      <c s="112" r="AM83"/>
      <c s="112" r="AN83"/>
      <c s="7" r="AO83"/>
      <c s="93" r="AP83"/>
      <c s="7" r="AQ83"/>
      <c s="7" r="AR83"/>
      <c s="7" r="AS83"/>
      <c s="82" r="AT83"/>
      <c s="94" r="AU83"/>
      <c s="114" r="AV83"/>
      <c s="99" r="AW83"/>
      <c s="115" r="AX83"/>
      <c s="115" r="AY83"/>
      <c s="115" r="AZ83"/>
      <c s="117" r="BA83"/>
      <c s="117" r="BB83"/>
      <c s="117" r="BC83"/>
      <c s="101" r="BD83"/>
      <c s="100" r="BE83"/>
      <c s="101" r="BF83"/>
      <c s="116" r="BG83"/>
      <c s="101" r="BH83"/>
      <c s="100" r="BI83"/>
      <c s="101" r="BJ83"/>
      <c s="116" r="BK83"/>
      <c s="101" r="BL83"/>
      <c s="100" r="BM83"/>
      <c s="101" r="BN83"/>
      <c s="96" r="BO83"/>
      <c s="96" r="BP83"/>
      <c s="96" r="BQ83"/>
      <c s="96" r="BR83"/>
      <c s="96" r="BS83"/>
      <c s="96" r="BT83"/>
      <c s="103" r="BU83"/>
      <c s="103" r="BV83"/>
      <c s="103" r="BW83"/>
      <c s="103" r="BX83"/>
      <c s="103" r="BY83"/>
      <c s="103" r="BZ83"/>
      <c s="7" r="CA83"/>
      <c s="74" r="CB83"/>
      <c s="74" r="CC83"/>
      <c s="74" r="CD83"/>
      <c s="74" r="CE83"/>
      <c s="74" r="CF83"/>
      <c s="74" r="CG83"/>
      <c s="74" r="CH83"/>
      <c s="74" r="CI83"/>
      <c s="74" r="CJ83"/>
    </row>
    <row customHeight="1" r="84" hidden="1" ht="15.75">
      <c t="str" s="7" r="A84">
        <f>'Ergebnisse So'!A10</f>
        <v>106</v>
      </c>
      <c t="str" s="7" r="B84">
        <f>'Ergebnisse So'!B10</f>
        <v>9/28/2014</v>
      </c>
      <c t="str" s="7" r="C84">
        <f>'Ergebnisse So'!C10</f>
        <v>männlich U16</v>
      </c>
      <c t="str" s="7" r="D84">
        <f>'Ergebnisse So'!D10</f>
        <v>Viertelf.</v>
      </c>
      <c t="str" s="7" r="E84">
        <f>'Ergebnisse So'!E10</f>
        <v>18</v>
      </c>
      <c t="str" s="7" r="F84">
        <f>'Ergebnisse So'!F10</f>
        <v>5</v>
      </c>
      <c t="str" s="7" r="G84">
        <f>'Ergebnisse So'!G10</f>
        <v>106</v>
      </c>
      <c t="str" s="7" r="H84">
        <f>'Ergebnisse So'!H10</f>
        <v>VfL Kellinghusen</v>
      </c>
      <c t="str" s="7" r="I84">
        <f>'Ergebnisse So'!I10</f>
        <v>-</v>
      </c>
      <c t="str" s="7" r="J84">
        <f>'Ergebnisse So'!J10</f>
        <v>TSV Calw</v>
      </c>
      <c s="74" r="K84"/>
      <c t="str" s="7" r="L84">
        <f>'Ergebnisse So'!L10</f>
        <v>TV Waibsatdt</v>
      </c>
      <c t="str" s="7" r="M84">
        <f>'Ergebnisse So'!M10</f>
        <v>1.Grp.A</v>
      </c>
      <c t="str" s="7" r="N84">
        <f>'Ergebnisse So'!N10</f>
        <v> -</v>
      </c>
      <c t="str" s="7" r="O84">
        <f>'Ergebnisse So'!O10</f>
        <v>Sieger Spiel 102</v>
      </c>
      <c t="str" s="7" r="P84">
        <f>'Ergebnisse So'!P10</f>
        <v>Verlierer Spiel 102</v>
      </c>
      <c s="110" r="Q84"/>
      <c s="111" r="R84"/>
      <c s="110" r="S84"/>
      <c s="110" r="T84"/>
      <c s="110" r="U84"/>
      <c s="111" r="V84"/>
      <c s="110" r="W84"/>
      <c s="110" r="X84"/>
      <c s="110" r="Y84"/>
      <c s="111" r="Z84"/>
      <c s="110" r="AA84"/>
      <c s="110" r="AB84"/>
      <c s="110" r="AC84"/>
      <c s="110" r="AD84"/>
      <c s="110" r="AE84"/>
      <c s="110" r="AF84"/>
      <c s="110" r="AG84"/>
      <c s="112" r="AH84"/>
      <c s="112" r="AI84"/>
      <c s="112" r="AJ84"/>
      <c s="112" r="AK84"/>
      <c s="112" r="AL84"/>
      <c s="112" r="AM84"/>
      <c s="112" r="AN84"/>
      <c s="7" r="AO84"/>
      <c s="93" r="AP84"/>
      <c s="7" r="AQ84"/>
      <c s="7" r="AR84"/>
      <c s="7" r="AS84"/>
      <c s="82" r="AT84"/>
      <c s="94" r="AU84"/>
      <c s="114" r="AV84"/>
      <c s="99" r="AW84"/>
      <c s="115" r="AX84"/>
      <c s="115" r="AY84"/>
      <c s="115" r="AZ84"/>
      <c s="117" r="BA84"/>
      <c s="117" r="BB84"/>
      <c s="117" r="BC84"/>
      <c s="101" r="BD84"/>
      <c s="100" r="BE84"/>
      <c s="101" r="BF84"/>
      <c s="116" r="BG84"/>
      <c s="101" r="BH84"/>
      <c s="100" r="BI84"/>
      <c s="101" r="BJ84"/>
      <c s="116" r="BK84"/>
      <c s="101" r="BL84"/>
      <c s="100" r="BM84"/>
      <c s="101" r="BN84"/>
      <c s="96" r="BO84"/>
      <c s="96" r="BP84"/>
      <c s="96" r="BQ84"/>
      <c s="96" r="BR84"/>
      <c s="96" r="BS84"/>
      <c s="96" r="BT84"/>
      <c s="103" r="BU84"/>
      <c s="103" r="BV84"/>
      <c s="103" r="BW84"/>
      <c s="103" r="BX84"/>
      <c s="103" r="BY84"/>
      <c s="103" r="BZ84"/>
      <c s="7" r="CA84"/>
      <c s="74" r="CB84"/>
      <c s="74" r="CC84"/>
      <c s="74" r="CD84"/>
      <c s="74" r="CE84"/>
      <c s="74" r="CF84"/>
      <c s="74" r="CG84"/>
      <c s="74" r="CH84"/>
      <c s="74" r="CI84"/>
      <c s="74" r="CJ84"/>
    </row>
    <row customHeight="1" r="85" hidden="1" ht="15.75">
      <c t="str" s="7" r="A85">
        <f>'Ergebnisse So'!A11</f>
        <v>107</v>
      </c>
      <c t="str" s="7" r="B85">
        <f>'Ergebnisse So'!B11</f>
        <v>9/28/2014</v>
      </c>
      <c t="str" s="7" r="C85">
        <f>'Ergebnisse So'!C11</f>
        <v>männlich U16</v>
      </c>
      <c t="str" s="7" r="D85">
        <f>'Ergebnisse So'!D11</f>
        <v>Viertelf.</v>
      </c>
      <c t="str" s="7" r="E85">
        <f>'Ergebnisse So'!E11</f>
        <v>19</v>
      </c>
      <c t="str" s="7" r="F85">
        <f>'Ergebnisse So'!F11</f>
        <v>4</v>
      </c>
      <c t="str" s="7" r="G85">
        <f>'Ergebnisse So'!G11</f>
        <v>107</v>
      </c>
      <c t="str" s="7" r="H85">
        <f>'Ergebnisse So'!H11</f>
        <v>TV Vaihingen/Enz</v>
      </c>
      <c t="str" s="7" r="I85">
        <f>'Ergebnisse So'!I11</f>
        <v>-</v>
      </c>
      <c t="str" s="7" r="J85">
        <f>'Ergebnisse So'!J11</f>
        <v>NlV Vaihingen</v>
      </c>
      <c s="74" r="K85"/>
      <c t="str" s="7" r="L85">
        <f>'Ergebnisse So'!L11</f>
        <v>TSV Grafenau</v>
      </c>
      <c t="str" s="7" r="M85">
        <f>'Ergebnisse So'!M11</f>
        <v>1.Gr.C</v>
      </c>
      <c t="str" s="7" r="N85">
        <f>'Ergebnisse So'!N11</f>
        <v> -</v>
      </c>
      <c t="str" s="7" r="O85">
        <f>'Ergebnisse So'!O11</f>
        <v>Sieger Spiel 103</v>
      </c>
      <c t="str" s="7" r="P85">
        <f>'Ergebnisse So'!P11</f>
        <v>Verlierer Spiel 105</v>
      </c>
      <c s="110" r="Q85"/>
      <c s="111" r="R85"/>
      <c s="110" r="S85"/>
      <c s="110" r="T85"/>
      <c s="110" r="U85"/>
      <c s="111" r="V85"/>
      <c s="110" r="W85"/>
      <c s="110" r="X85"/>
      <c s="110" r="Y85"/>
      <c s="111" r="Z85"/>
      <c s="110" r="AA85"/>
      <c s="110" r="AB85"/>
      <c s="110" r="AC85"/>
      <c s="110" r="AD85"/>
      <c s="110" r="AE85"/>
      <c s="110" r="AF85"/>
      <c s="110" r="AG85"/>
      <c s="112" r="AH85"/>
      <c s="112" r="AI85"/>
      <c s="112" r="AJ85"/>
      <c s="112" r="AK85"/>
      <c s="112" r="AL85"/>
      <c s="112" r="AM85"/>
      <c s="112" r="AN85"/>
      <c s="7" r="AO85"/>
      <c s="93" r="AP85"/>
      <c s="7" r="AQ85"/>
      <c s="7" r="AR85"/>
      <c s="7" r="AS85"/>
      <c s="82" r="AT85"/>
      <c s="94" r="AU85"/>
      <c s="114" r="AV85"/>
      <c s="99" r="AW85"/>
      <c s="115" r="AX85"/>
      <c s="115" r="AY85"/>
      <c s="115" r="AZ85"/>
      <c s="117" r="BA85"/>
      <c s="117" r="BB85"/>
      <c s="117" r="BC85"/>
      <c s="101" r="BD85"/>
      <c s="100" r="BE85"/>
      <c s="101" r="BF85"/>
      <c s="116" r="BG85"/>
      <c s="101" r="BH85"/>
      <c s="100" r="BI85"/>
      <c s="101" r="BJ85"/>
      <c s="116" r="BK85"/>
      <c s="101" r="BL85"/>
      <c s="100" r="BM85"/>
      <c s="101" r="BN85"/>
      <c s="96" r="BO85"/>
      <c s="96" r="BP85"/>
      <c s="96" r="BQ85"/>
      <c s="96" r="BR85"/>
      <c s="96" r="BS85"/>
      <c s="96" r="BT85"/>
      <c s="103" r="BU85"/>
      <c s="103" r="BV85"/>
      <c s="103" r="BW85"/>
      <c s="103" r="BX85"/>
      <c s="103" r="BY85"/>
      <c s="103" r="BZ85"/>
      <c s="7" r="CA85"/>
      <c s="74" r="CB85"/>
      <c s="74" r="CC85"/>
      <c s="74" r="CD85"/>
      <c s="74" r="CE85"/>
      <c s="74" r="CF85"/>
      <c s="74" r="CG85"/>
      <c s="74" r="CH85"/>
      <c s="74" r="CI85"/>
      <c s="74" r="CJ85"/>
    </row>
    <row customHeight="1" r="86" hidden="1" ht="15.75">
      <c t="str" s="7" r="A86">
        <f>'Ergebnisse So'!A12</f>
        <v>108</v>
      </c>
      <c t="str" s="7" r="B86">
        <f>'Ergebnisse So'!B12</f>
        <v>9/28/2014</v>
      </c>
      <c t="str" s="7" r="C86">
        <f>'Ergebnisse So'!C12</f>
        <v>männlich U16</v>
      </c>
      <c t="str" s="7" r="D86">
        <f>'Ergebnisse So'!D12</f>
        <v>Viertelf.</v>
      </c>
      <c t="str" s="7" r="E86">
        <f>'Ergebnisse So'!E12</f>
        <v>19</v>
      </c>
      <c t="str" s="7" r="F86">
        <f>'Ergebnisse So'!F12</f>
        <v>5</v>
      </c>
      <c t="str" s="7" r="G86">
        <f>'Ergebnisse So'!G12</f>
        <v>108</v>
      </c>
      <c t="str" s="7" r="H86">
        <f>'Ergebnisse So'!H12</f>
        <v>TV Brettorf</v>
      </c>
      <c t="str" s="7" r="I86">
        <f>'Ergebnisse So'!I12</f>
        <v>-</v>
      </c>
      <c t="str" s="7" r="J86">
        <f>'Ergebnisse So'!J12</f>
        <v>Berliner Turnerschaft</v>
      </c>
      <c s="74" r="K86"/>
      <c t="str" s="7" r="L86">
        <f>'Ergebnisse So'!L12</f>
        <v>TSV Calw</v>
      </c>
      <c t="str" s="7" r="M86">
        <f>'Ergebnisse So'!M12</f>
        <v>1.Grp.B</v>
      </c>
      <c t="str" s="7" r="N86">
        <f>'Ergebnisse So'!N12</f>
        <v> -</v>
      </c>
      <c t="str" s="7" r="O86">
        <f>'Ergebnisse So'!O12</f>
        <v>Sieger Spiel 104</v>
      </c>
      <c t="str" s="7" r="P86">
        <f>'Ergebnisse So'!P12</f>
        <v>Verlierer Spiel 106</v>
      </c>
      <c s="110" r="Q86"/>
      <c s="111" r="R86"/>
      <c s="110" r="S86"/>
      <c s="110" r="T86"/>
      <c s="110" r="U86"/>
      <c s="111" r="V86"/>
      <c s="110" r="W86"/>
      <c s="110" r="X86"/>
      <c s="110" r="Y86"/>
      <c s="111" r="Z86"/>
      <c s="110" r="AA86"/>
      <c s="110" r="AB86"/>
      <c s="110" r="AC86"/>
      <c s="110" r="AD86"/>
      <c s="110" r="AE86"/>
      <c s="110" r="AF86"/>
      <c s="110" r="AG86"/>
      <c s="112" r="AH86"/>
      <c s="112" r="AI86"/>
      <c s="112" r="AJ86"/>
      <c s="112" r="AK86"/>
      <c s="112" r="AL86"/>
      <c s="112" r="AM86"/>
      <c s="112" r="AN86"/>
      <c s="7" r="AO86"/>
      <c s="93" r="AP86"/>
      <c s="7" r="AQ86"/>
      <c s="7" r="AR86"/>
      <c s="7" r="AS86"/>
      <c s="82" r="AT86"/>
      <c s="94" r="AU86"/>
      <c s="114" r="AV86"/>
      <c s="99" r="AW86"/>
      <c s="115" r="AX86"/>
      <c s="115" r="AY86"/>
      <c s="115" r="AZ86"/>
      <c s="117" r="BA86"/>
      <c s="117" r="BB86"/>
      <c s="117" r="BC86"/>
      <c s="101" r="BD86"/>
      <c s="100" r="BE86"/>
      <c s="101" r="BF86"/>
      <c s="116" r="BG86"/>
      <c s="101" r="BH86"/>
      <c s="100" r="BI86"/>
      <c s="101" r="BJ86"/>
      <c s="116" r="BK86"/>
      <c s="101" r="BL86"/>
      <c s="100" r="BM86"/>
      <c s="101" r="BN86"/>
      <c s="96" r="BO86"/>
      <c s="96" r="BP86"/>
      <c s="96" r="BQ86"/>
      <c s="96" r="BR86"/>
      <c s="96" r="BS86"/>
      <c s="96" r="BT86"/>
      <c s="103" r="BU86"/>
      <c s="103" r="BV86"/>
      <c s="103" r="BW86"/>
      <c s="103" r="BX86"/>
      <c s="103" r="BY86"/>
      <c s="103" r="BZ86"/>
      <c s="7" r="CA86"/>
      <c s="74" r="CB86"/>
      <c s="74" r="CC86"/>
      <c s="74" r="CD86"/>
      <c s="74" r="CE86"/>
      <c s="74" r="CF86"/>
      <c s="74" r="CG86"/>
      <c s="74" r="CH86"/>
      <c s="74" r="CI86"/>
      <c s="74" r="CJ86"/>
    </row>
    <row customHeight="1" r="87" hidden="1" ht="15.75">
      <c t="str" s="7" r="A87">
        <f>'Ergebnisse So'!A13</f>
        <v>113</v>
      </c>
      <c t="str" s="7" r="B87">
        <f>'Ergebnisse So'!B13</f>
        <v>9/28/2014</v>
      </c>
      <c t="str" s="7" r="C87">
        <f>'Ergebnisse So'!C13</f>
        <v>männlich U16</v>
      </c>
      <c t="str" s="7" r="D87">
        <f>'Ergebnisse So'!D13</f>
        <v> 9-12</v>
      </c>
      <c t="str" s="7" r="E87">
        <f>'Ergebnisse So'!E13</f>
        <v>20</v>
      </c>
      <c t="str" s="7" r="F87">
        <f>'Ergebnisse So'!F13</f>
        <v>4</v>
      </c>
      <c t="str" s="7" r="G87">
        <f>'Ergebnisse So'!G13</f>
        <v>113</v>
      </c>
      <c t="str" s="7" r="H87">
        <f>'Ergebnisse So'!H13</f>
        <v>TV Segnitz</v>
      </c>
      <c t="str" s="7" r="I87">
        <f>'Ergebnisse So'!I13</f>
        <v>-</v>
      </c>
      <c t="str" s="7" r="J87">
        <f>'Ergebnisse So'!J13</f>
        <v>TV Waibsatdt</v>
      </c>
      <c s="74" r="K87"/>
      <c t="str" s="7" r="L87">
        <f>'Ergebnisse So'!L13</f>
        <v>TV Vaihingen/Enz</v>
      </c>
      <c t="str" s="7" r="M87">
        <f>'Ergebnisse So'!M13</f>
        <v>Verlierer Spiel 101</v>
      </c>
      <c t="str" s="7" r="N87">
        <f>'Ergebnisse So'!N13</f>
        <v> -</v>
      </c>
      <c t="str" s="7" r="O87">
        <f>'Ergebnisse So'!O13</f>
        <v>Verlierer Spiel 102</v>
      </c>
      <c t="str" s="7" r="P87">
        <f>'Ergebnisse So'!P13</f>
        <v>Verlierer Spiel 107</v>
      </c>
      <c s="110" r="Q87"/>
      <c s="111" r="R87"/>
      <c s="110" r="S87"/>
      <c s="110" r="T87"/>
      <c s="110" r="U87"/>
      <c s="111" r="V87"/>
      <c s="110" r="W87"/>
      <c s="110" r="X87"/>
      <c s="110" r="Y87"/>
      <c s="111" r="Z87"/>
      <c s="110" r="AA87"/>
      <c s="110" r="AB87"/>
      <c s="110" r="AC87"/>
      <c s="110" r="AD87"/>
      <c s="110" r="AE87"/>
      <c s="110" r="AF87"/>
      <c s="110" r="AG87"/>
      <c s="112" r="AH87"/>
      <c s="112" r="AI87"/>
      <c s="112" r="AJ87"/>
      <c s="112" r="AK87"/>
      <c s="112" r="AL87"/>
      <c s="112" r="AM87"/>
      <c s="112" r="AN87"/>
      <c s="7" r="AO87"/>
      <c s="93" r="AP87"/>
      <c s="7" r="AQ87"/>
      <c s="7" r="AR87"/>
      <c s="7" r="AS87"/>
      <c s="82" r="AT87"/>
      <c s="94" r="AU87"/>
      <c s="114" r="AV87"/>
      <c s="99" r="AW87"/>
      <c s="115" r="AX87"/>
      <c s="115" r="AY87"/>
      <c s="115" r="AZ87"/>
      <c s="117" r="BA87"/>
      <c s="117" r="BB87"/>
      <c s="117" r="BC87"/>
      <c s="101" r="BD87"/>
      <c s="100" r="BE87"/>
      <c s="101" r="BF87"/>
      <c s="116" r="BG87"/>
      <c s="101" r="BH87"/>
      <c s="100" r="BI87"/>
      <c s="101" r="BJ87"/>
      <c s="116" r="BK87"/>
      <c s="101" r="BL87"/>
      <c s="100" r="BM87"/>
      <c s="101" r="BN87"/>
      <c s="96" r="BO87"/>
      <c s="96" r="BP87"/>
      <c s="96" r="BQ87"/>
      <c s="96" r="BR87"/>
      <c s="96" r="BS87"/>
      <c s="96" r="BT87"/>
      <c s="103" r="BU87"/>
      <c s="103" r="BV87"/>
      <c s="103" r="BW87"/>
      <c s="103" r="BX87"/>
      <c s="103" r="BY87"/>
      <c s="103" r="BZ87"/>
      <c s="7" r="CA87"/>
      <c s="74" r="CB87"/>
      <c s="74" r="CC87"/>
      <c s="74" r="CD87"/>
      <c s="74" r="CE87"/>
      <c s="74" r="CF87"/>
      <c s="74" r="CG87"/>
      <c s="74" r="CH87"/>
      <c s="74" r="CI87"/>
      <c s="74" r="CJ87"/>
    </row>
    <row customHeight="1" r="88" hidden="1" ht="15.75">
      <c t="str" s="7" r="A88">
        <f>'Ergebnisse So'!A14</f>
        <v>114</v>
      </c>
      <c t="str" s="7" r="B88">
        <f>'Ergebnisse So'!B14</f>
        <v>9/28/2014</v>
      </c>
      <c t="str" s="7" r="C88">
        <f>'Ergebnisse So'!C14</f>
        <v>männlich U16</v>
      </c>
      <c t="str" s="7" r="D88">
        <f>'Ergebnisse So'!D14</f>
        <v> 9-12</v>
      </c>
      <c t="str" s="7" r="E88">
        <f>'Ergebnisse So'!E14</f>
        <v>20</v>
      </c>
      <c t="str" s="7" r="F88">
        <f>'Ergebnisse So'!F14</f>
        <v>5</v>
      </c>
      <c t="str" s="7" r="G88">
        <f>'Ergebnisse So'!G14</f>
        <v>114</v>
      </c>
      <c t="str" s="7" r="H88">
        <f>'Ergebnisse So'!H14</f>
        <v>TV Wünschmichelbach</v>
      </c>
      <c t="str" s="7" r="I88">
        <f>'Ergebnisse So'!I14</f>
        <v>-</v>
      </c>
      <c t="str" s="7" r="J88">
        <f>'Ergebnisse So'!J14</f>
        <v>Leichlinger TV</v>
      </c>
      <c s="74" r="K88"/>
      <c t="str" s="7" r="L88">
        <f>'Ergebnisse So'!L14</f>
        <v>Berliner Turnerschaft</v>
      </c>
      <c t="str" s="7" r="M88">
        <f>'Ergebnisse So'!M14</f>
        <v>Verlierer Spiel 103</v>
      </c>
      <c t="str" s="7" r="N88">
        <f>'Ergebnisse So'!N14</f>
        <v> -</v>
      </c>
      <c t="str" s="7" r="O88">
        <f>'Ergebnisse So'!O14</f>
        <v>Verlierer Spiel 104</v>
      </c>
      <c t="str" s="7" r="P88">
        <f>'Ergebnisse So'!P14</f>
        <v>Verlierer Spiel 108</v>
      </c>
      <c s="110" r="Q88"/>
      <c s="111" r="R88"/>
      <c s="110" r="S88"/>
      <c s="110" r="T88"/>
      <c s="110" r="U88"/>
      <c s="111" r="V88"/>
      <c s="110" r="W88"/>
      <c s="110" r="X88"/>
      <c s="110" r="Y88"/>
      <c s="111" r="Z88"/>
      <c s="110" r="AA88"/>
      <c s="110" r="AB88"/>
      <c s="110" r="AC88"/>
      <c s="110" r="AD88"/>
      <c s="110" r="AE88"/>
      <c s="110" r="AF88"/>
      <c s="110" r="AG88"/>
      <c s="112" r="AH88"/>
      <c s="112" r="AI88"/>
      <c s="112" r="AJ88"/>
      <c s="112" r="AK88"/>
      <c s="112" r="AL88"/>
      <c s="112" r="AM88"/>
      <c s="112" r="AN88"/>
      <c s="7" r="AO88"/>
      <c s="93" r="AP88"/>
      <c s="7" r="AQ88"/>
      <c s="7" r="AR88"/>
      <c s="7" r="AS88"/>
      <c s="82" r="AT88"/>
      <c s="94" r="AU88"/>
      <c s="114" r="AV88"/>
      <c s="99" r="AW88"/>
      <c s="115" r="AX88"/>
      <c s="115" r="AY88"/>
      <c s="115" r="AZ88"/>
      <c s="117" r="BA88"/>
      <c s="117" r="BB88"/>
      <c s="117" r="BC88"/>
      <c s="101" r="BD88"/>
      <c s="100" r="BE88"/>
      <c s="101" r="BF88"/>
      <c s="116" r="BG88"/>
      <c s="101" r="BH88"/>
      <c s="100" r="BI88"/>
      <c s="101" r="BJ88"/>
      <c s="116" r="BK88"/>
      <c s="101" r="BL88"/>
      <c s="100" r="BM88"/>
      <c s="101" r="BN88"/>
      <c s="96" r="BO88"/>
      <c s="96" r="BP88"/>
      <c s="96" r="BQ88"/>
      <c s="96" r="BR88"/>
      <c s="96" r="BS88"/>
      <c s="96" r="BT88"/>
      <c s="103" r="BU88"/>
      <c s="103" r="BV88"/>
      <c s="103" r="BW88"/>
      <c s="103" r="BX88"/>
      <c s="103" r="BY88"/>
      <c s="103" r="BZ88"/>
      <c s="7" r="CA88"/>
      <c s="74" r="CB88"/>
      <c s="74" r="CC88"/>
      <c s="74" r="CD88"/>
      <c s="74" r="CE88"/>
      <c s="74" r="CF88"/>
      <c s="74" r="CG88"/>
      <c s="74" r="CH88"/>
      <c s="74" r="CI88"/>
      <c s="74" r="CJ88"/>
    </row>
    <row customHeight="1" r="89" hidden="1" ht="15.75">
      <c t="str" s="7" r="A89">
        <f>'Ergebnisse So'!A15</f>
        <v>117</v>
      </c>
      <c t="str" s="7" r="B89">
        <f>'Ergebnisse So'!B15</f>
        <v>9/28/2014</v>
      </c>
      <c t="str" s="7" r="C89">
        <f>'Ergebnisse So'!C15</f>
        <v>männlich U16</v>
      </c>
      <c t="str" s="7" r="D89">
        <f>'Ergebnisse So'!D15</f>
        <v> 5-8</v>
      </c>
      <c t="str" s="7" r="E89">
        <f>'Ergebnisse So'!E15</f>
        <v>21</v>
      </c>
      <c t="str" s="7" r="F89">
        <f>'Ergebnisse So'!F15</f>
        <v>4</v>
      </c>
      <c t="str" s="7" r="G89">
        <f>'Ergebnisse So'!G15</f>
        <v>117</v>
      </c>
      <c t="str" s="7" r="H89">
        <f>'Ergebnisse So'!H15</f>
        <v>TSV Grafenau</v>
      </c>
      <c t="str" s="7" r="I89">
        <f>'Ergebnisse So'!I15</f>
        <v>-</v>
      </c>
      <c t="str" s="7" r="J89">
        <f>'Ergebnisse So'!J15</f>
        <v>TSV Calw</v>
      </c>
      <c s="74" r="K89"/>
      <c t="str" s="7" r="L89">
        <f>'Ergebnisse So'!L15</f>
        <v>NlV Vaihingen</v>
      </c>
      <c t="str" s="7" r="M89">
        <f>'Ergebnisse So'!M15</f>
        <v>Verlierer Spiel 105</v>
      </c>
      <c t="str" s="7" r="N89">
        <f>'Ergebnisse So'!N15</f>
        <v> -</v>
      </c>
      <c t="str" s="7" r="O89">
        <f>'Ergebnisse So'!O15</f>
        <v>Verlierer Spiel 106</v>
      </c>
      <c t="str" s="7" r="P89">
        <f>'Ergebnisse So'!P15</f>
        <v>Sieger Spiel 107</v>
      </c>
      <c s="110" r="Q89"/>
      <c s="111" r="R89"/>
      <c s="110" r="S89"/>
      <c s="110" r="T89"/>
      <c s="110" r="U89"/>
      <c s="111" r="V89"/>
      <c s="110" r="W89"/>
      <c s="110" r="X89"/>
      <c s="110" r="Y89"/>
      <c s="111" r="Z89"/>
      <c s="110" r="AA89"/>
      <c s="110" r="AB89"/>
      <c s="110" r="AC89"/>
      <c s="110" r="AD89"/>
      <c s="110" r="AE89"/>
      <c s="110" r="AF89"/>
      <c s="110" r="AG89"/>
      <c s="112" r="AH89"/>
      <c s="112" r="AI89"/>
      <c s="112" r="AJ89"/>
      <c s="112" r="AK89"/>
      <c s="112" r="AL89"/>
      <c s="112" r="AM89"/>
      <c s="112" r="AN89"/>
      <c s="7" r="AO89"/>
      <c s="93" r="AP89"/>
      <c s="7" r="AQ89"/>
      <c s="7" r="AR89"/>
      <c s="7" r="AS89"/>
      <c s="82" r="AT89"/>
      <c s="94" r="AU89"/>
      <c s="114" r="AV89"/>
      <c s="99" r="AW89"/>
      <c s="115" r="AX89"/>
      <c s="115" r="AY89"/>
      <c s="115" r="AZ89"/>
      <c s="117" r="BA89"/>
      <c s="117" r="BB89"/>
      <c s="117" r="BC89"/>
      <c s="101" r="BD89"/>
      <c s="100" r="BE89"/>
      <c s="101" r="BF89"/>
      <c s="116" r="BG89"/>
      <c s="101" r="BH89"/>
      <c s="100" r="BI89"/>
      <c s="101" r="BJ89"/>
      <c s="116" r="BK89"/>
      <c s="101" r="BL89"/>
      <c s="100" r="BM89"/>
      <c s="101" r="BN89"/>
      <c s="96" r="BO89"/>
      <c s="96" r="BP89"/>
      <c s="96" r="BQ89"/>
      <c s="96" r="BR89"/>
      <c s="96" r="BS89"/>
      <c s="96" r="BT89"/>
      <c s="103" r="BU89"/>
      <c s="103" r="BV89"/>
      <c s="103" r="BW89"/>
      <c s="103" r="BX89"/>
      <c s="103" r="BY89"/>
      <c s="103" r="BZ89"/>
      <c s="7" r="CA89"/>
      <c s="74" r="CB89"/>
      <c s="74" r="CC89"/>
      <c s="74" r="CD89"/>
      <c s="74" r="CE89"/>
      <c s="74" r="CF89"/>
      <c s="74" r="CG89"/>
      <c s="74" r="CH89"/>
      <c s="74" r="CI89"/>
      <c s="74" r="CJ89"/>
    </row>
    <row customHeight="1" r="90" hidden="1" ht="15.75">
      <c t="str" s="7" r="A90">
        <f>'Ergebnisse So'!A16</f>
        <v>118</v>
      </c>
      <c t="str" s="7" r="B90">
        <f>'Ergebnisse So'!B16</f>
        <v>9/28/2014</v>
      </c>
      <c t="str" s="7" r="C90">
        <f>'Ergebnisse So'!C16</f>
        <v>männlich U16</v>
      </c>
      <c t="str" s="7" r="D90">
        <f>'Ergebnisse So'!D16</f>
        <v> 5-8</v>
      </c>
      <c t="str" s="7" r="E90">
        <f>'Ergebnisse So'!E16</f>
        <v>21</v>
      </c>
      <c t="str" s="7" r="F90">
        <f>'Ergebnisse So'!F16</f>
        <v>5</v>
      </c>
      <c t="str" s="7" r="G90">
        <f>'Ergebnisse So'!G16</f>
        <v>118</v>
      </c>
      <c t="str" s="7" r="H90">
        <f>'Ergebnisse So'!H16</f>
        <v>TV Vaihingen/Enz</v>
      </c>
      <c t="str" s="7" r="I90">
        <f>'Ergebnisse So'!I16</f>
        <v>-</v>
      </c>
      <c t="str" s="7" r="J90">
        <f>'Ergebnisse So'!J16</f>
        <v>Berliner Turnerschaft</v>
      </c>
      <c s="74" r="K90"/>
      <c t="str" s="7" r="L90">
        <f>'Ergebnisse So'!L16</f>
        <v>TV Wünschmichelbach</v>
      </c>
      <c t="str" s="7" r="M90">
        <f>'Ergebnisse So'!M16</f>
        <v>Verlierer Spiel 107</v>
      </c>
      <c t="str" s="7" r="N90">
        <f>'Ergebnisse So'!N16</f>
        <v> -</v>
      </c>
      <c t="str" s="7" r="O90">
        <f>'Ergebnisse So'!O16</f>
        <v>Verlierer Spiel 108</v>
      </c>
      <c t="str" s="7" r="P90">
        <f>'Ergebnisse So'!P16</f>
        <v>Sieger Spiel 114</v>
      </c>
      <c s="110" r="Q90"/>
      <c s="111" r="R90"/>
      <c s="110" r="S90"/>
      <c s="110" r="T90"/>
      <c s="110" r="U90"/>
      <c s="111" r="V90"/>
      <c s="110" r="W90"/>
      <c s="110" r="X90"/>
      <c s="110" r="Y90"/>
      <c s="111" r="Z90"/>
      <c s="110" r="AA90"/>
      <c s="110" r="AB90"/>
      <c s="110" r="AC90"/>
      <c s="110" r="AD90"/>
      <c s="110" r="AE90"/>
      <c s="110" r="AF90"/>
      <c s="110" r="AG90"/>
      <c s="112" r="AH90"/>
      <c s="112" r="AI90"/>
      <c s="112" r="AJ90"/>
      <c s="112" r="AK90"/>
      <c s="112" r="AL90"/>
      <c s="112" r="AM90"/>
      <c s="112" r="AN90"/>
      <c s="7" r="AO90"/>
      <c s="93" r="AP90"/>
      <c s="7" r="AQ90"/>
      <c s="7" r="AR90"/>
      <c s="7" r="AS90"/>
      <c s="82" r="AT90"/>
      <c s="94" r="AU90"/>
      <c s="114" r="AV90"/>
      <c s="99" r="AW90"/>
      <c s="115" r="AX90"/>
      <c s="115" r="AY90"/>
      <c s="115" r="AZ90"/>
      <c s="117" r="BA90"/>
      <c s="117" r="BB90"/>
      <c s="117" r="BC90"/>
      <c s="101" r="BD90"/>
      <c s="100" r="BE90"/>
      <c s="101" r="BF90"/>
      <c s="116" r="BG90"/>
      <c s="101" r="BH90"/>
      <c s="100" r="BI90"/>
      <c s="101" r="BJ90"/>
      <c s="116" r="BK90"/>
      <c s="101" r="BL90"/>
      <c s="100" r="BM90"/>
      <c s="101" r="BN90"/>
      <c s="96" r="BO90"/>
      <c s="96" r="BP90"/>
      <c s="96" r="BQ90"/>
      <c s="96" r="BR90"/>
      <c s="96" r="BS90"/>
      <c s="96" r="BT90"/>
      <c s="103" r="BU90"/>
      <c s="103" r="BV90"/>
      <c s="103" r="BW90"/>
      <c s="103" r="BX90"/>
      <c s="103" r="BY90"/>
      <c s="103" r="BZ90"/>
      <c s="7" r="CA90"/>
      <c s="74" r="CB90"/>
      <c s="74" r="CC90"/>
      <c s="74" r="CD90"/>
      <c s="74" r="CE90"/>
      <c s="74" r="CF90"/>
      <c s="74" r="CG90"/>
      <c s="74" r="CH90"/>
      <c s="74" r="CI90"/>
      <c s="74" r="CJ90"/>
    </row>
    <row customHeight="1" r="91" hidden="1" ht="15.75">
      <c t="str" s="7" r="A91">
        <f>'Ergebnisse So'!A17</f>
        <v>109</v>
      </c>
      <c t="str" s="7" r="B91">
        <f>'Ergebnisse So'!B17</f>
        <v>9/28/2014</v>
      </c>
      <c t="str" s="7" r="C91">
        <f>'Ergebnisse So'!C17</f>
        <v>männlich U16</v>
      </c>
      <c t="str" s="7" r="D91">
        <f>'Ergebnisse So'!D17</f>
        <v>HF 1</v>
      </c>
      <c t="str" s="7" r="E91">
        <f>'Ergebnisse So'!E17</f>
        <v>22</v>
      </c>
      <c t="str" s="7" r="F91">
        <f>'Ergebnisse So'!F17</f>
        <v>4</v>
      </c>
      <c t="str" s="7" r="G91">
        <f>'Ergebnisse So'!G17</f>
        <v>109</v>
      </c>
      <c t="str" s="7" r="H91">
        <f>'Ergebnisse So'!H17</f>
        <v>TSV Gärtringen</v>
      </c>
      <c t="str" s="7" r="I91">
        <f>'Ergebnisse So'!I17</f>
        <v>-</v>
      </c>
      <c t="str" s="7" r="J91">
        <f>'Ergebnisse So'!J17</f>
        <v>VfL Kellinghusen</v>
      </c>
      <c s="74" r="K91"/>
      <c t="str" s="7" r="L91">
        <f>'Ergebnisse So'!L17</f>
        <v>TSV Calw</v>
      </c>
      <c t="str" s="7" r="M91">
        <f>'Ergebnisse So'!M17</f>
        <v>Sieger Spiel 105</v>
      </c>
      <c t="str" s="7" r="N91">
        <f>'Ergebnisse So'!N17</f>
        <v> -</v>
      </c>
      <c t="str" s="7" r="O91">
        <f>'Ergebnisse So'!O17</f>
        <v>Sieger Spiel 106</v>
      </c>
      <c t="str" s="7" r="P91">
        <f>'Ergebnisse So'!P17</f>
        <v>Sieger Spiel  117</v>
      </c>
      <c s="110" r="Q91"/>
      <c s="111" r="R91"/>
      <c s="110" r="S91"/>
      <c s="110" r="T91"/>
      <c s="110" r="U91"/>
      <c s="111" r="V91"/>
      <c s="110" r="W91"/>
      <c s="110" r="X91"/>
      <c s="110" r="Y91"/>
      <c s="111" r="Z91"/>
      <c s="110" r="AA91"/>
      <c s="110" r="AB91"/>
      <c s="110" r="AC91"/>
      <c s="110" r="AD91"/>
      <c s="110" r="AE91"/>
      <c s="110" r="AF91"/>
      <c s="110" r="AG91"/>
      <c s="112" r="AH91"/>
      <c s="112" r="AI91"/>
      <c s="112" r="AJ91"/>
      <c s="112" r="AK91"/>
      <c s="112" r="AL91"/>
      <c s="112" r="AM91"/>
      <c s="112" r="AN91"/>
      <c s="7" r="AO91"/>
      <c s="93" r="AP91"/>
      <c s="7" r="AQ91"/>
      <c s="7" r="AR91"/>
      <c s="7" r="AS91"/>
      <c s="82" r="AT91"/>
      <c s="94" r="AU91"/>
      <c s="114" r="AV91"/>
      <c s="99" r="AW91"/>
      <c s="115" r="AX91"/>
      <c s="115" r="AY91"/>
      <c s="115" r="AZ91"/>
      <c s="117" r="BA91"/>
      <c s="117" r="BB91"/>
      <c s="117" r="BC91"/>
      <c s="101" r="BD91"/>
      <c s="100" r="BE91"/>
      <c s="101" r="BF91"/>
      <c s="116" r="BG91"/>
      <c s="101" r="BH91"/>
      <c s="100" r="BI91"/>
      <c s="101" r="BJ91"/>
      <c s="116" r="BK91"/>
      <c s="101" r="BL91"/>
      <c s="100" r="BM91"/>
      <c s="101" r="BN91"/>
      <c s="96" r="BO91"/>
      <c s="96" r="BP91"/>
      <c s="96" r="BQ91"/>
      <c s="96" r="BR91"/>
      <c s="96" r="BS91"/>
      <c s="96" r="BT91"/>
      <c s="103" r="BU91"/>
      <c s="103" r="BV91"/>
      <c s="103" r="BW91"/>
      <c s="103" r="BX91"/>
      <c s="103" r="BY91"/>
      <c s="103" r="BZ91"/>
      <c s="7" r="CA91"/>
      <c s="74" r="CB91"/>
      <c s="74" r="CC91"/>
      <c s="74" r="CD91"/>
      <c s="74" r="CE91"/>
      <c s="74" r="CF91"/>
      <c s="74" r="CG91"/>
      <c s="74" r="CH91"/>
      <c s="74" r="CI91"/>
      <c s="74" r="CJ91"/>
    </row>
    <row customHeight="1" r="92" hidden="1" ht="15.75">
      <c t="str" s="7" r="A92">
        <f>'Ergebnisse So'!A18</f>
        <v>115</v>
      </c>
      <c t="str" s="7" r="B92">
        <f>'Ergebnisse So'!B18</f>
        <v>9/28/2014</v>
      </c>
      <c t="str" s="7" r="C92">
        <f>'Ergebnisse So'!C18</f>
        <v>männlich U16</v>
      </c>
      <c t="str" s="7" r="D92">
        <f>'Ergebnisse So'!D18</f>
        <v>Pl. 11/12</v>
      </c>
      <c t="str" s="7" r="E92">
        <f>'Ergebnisse So'!E18</f>
        <v>22</v>
      </c>
      <c t="str" s="7" r="F92">
        <f>'Ergebnisse So'!F18</f>
        <v>5</v>
      </c>
      <c t="str" s="7" r="G92">
        <f>'Ergebnisse So'!G18</f>
        <v>115</v>
      </c>
      <c t="str" s="7" r="H92">
        <f>'Ergebnisse So'!H18</f>
        <v>TV Segnitz</v>
      </c>
      <c t="str" s="7" r="I92">
        <f>'Ergebnisse So'!I18</f>
        <v>-</v>
      </c>
      <c t="str" s="7" r="J92">
        <f>'Ergebnisse So'!J18</f>
        <v>Leichlinger TV</v>
      </c>
      <c s="74" r="K92"/>
      <c t="str" s="7" r="L92">
        <f>'Ergebnisse So'!L18</f>
        <v>TV Vaihingen/Enz</v>
      </c>
      <c t="str" s="7" r="M92">
        <f>'Ergebnisse So'!M18</f>
        <v>Verlierer Spiel 113</v>
      </c>
      <c t="str" s="7" r="N92">
        <f>'Ergebnisse So'!N18</f>
        <v> -</v>
      </c>
      <c t="str" s="7" r="O92">
        <f>'Ergebnisse So'!O18</f>
        <v>Verlierer Spiel 114</v>
      </c>
      <c t="str" s="7" r="P92">
        <f>'Ergebnisse So'!P18</f>
        <v>Sieger Spiel  118</v>
      </c>
      <c s="110" r="Q92"/>
      <c s="111" r="R92"/>
      <c s="110" r="S92"/>
      <c s="110" r="T92"/>
      <c s="110" r="U92"/>
      <c s="111" r="V92"/>
      <c s="110" r="W92"/>
      <c s="110" r="X92"/>
      <c s="110" r="Y92"/>
      <c s="111" r="Z92"/>
      <c s="110" r="AA92"/>
      <c s="110" r="AB92"/>
      <c s="110" r="AC92"/>
      <c s="110" r="AD92"/>
      <c s="110" r="AE92"/>
      <c s="110" r="AF92"/>
      <c s="110" r="AG92"/>
      <c s="112" r="AH92"/>
      <c s="112" r="AI92"/>
      <c s="112" r="AJ92"/>
      <c s="112" r="AK92"/>
      <c s="112" r="AL92"/>
      <c s="112" r="AM92"/>
      <c s="112" r="AN92"/>
      <c s="7" r="AO92"/>
      <c s="93" r="AP92"/>
      <c s="7" r="AQ92"/>
      <c s="7" r="AR92"/>
      <c s="7" r="AS92"/>
      <c s="82" r="AT92"/>
      <c s="94" r="AU92"/>
      <c s="114" r="AV92"/>
      <c s="99" r="AW92"/>
      <c s="115" r="AX92"/>
      <c s="115" r="AY92"/>
      <c s="115" r="AZ92"/>
      <c s="117" r="BA92"/>
      <c s="117" r="BB92"/>
      <c s="117" r="BC92"/>
      <c s="101" r="BD92"/>
      <c s="100" r="BE92"/>
      <c s="101" r="BF92"/>
      <c s="116" r="BG92"/>
      <c s="101" r="BH92"/>
      <c s="100" r="BI92"/>
      <c s="101" r="BJ92"/>
      <c s="116" r="BK92"/>
      <c s="101" r="BL92"/>
      <c s="100" r="BM92"/>
      <c s="101" r="BN92"/>
      <c s="96" r="BO92"/>
      <c s="96" r="BP92"/>
      <c s="96" r="BQ92"/>
      <c s="96" r="BR92"/>
      <c s="96" r="BS92"/>
      <c s="96" r="BT92"/>
      <c s="103" r="BU92"/>
      <c s="103" r="BV92"/>
      <c s="103" r="BW92"/>
      <c s="103" r="BX92"/>
      <c s="103" r="BY92"/>
      <c s="103" r="BZ92"/>
      <c s="7" r="CA92"/>
      <c s="74" r="CB92"/>
      <c s="74" r="CC92"/>
      <c s="74" r="CD92"/>
      <c s="74" r="CE92"/>
      <c s="74" r="CF92"/>
      <c s="74" r="CG92"/>
      <c s="74" r="CH92"/>
      <c s="74" r="CI92"/>
      <c s="74" r="CJ92"/>
    </row>
    <row customHeight="1" r="93" hidden="1" ht="15.75">
      <c t="str" s="7" r="A93">
        <f>'Ergebnisse So'!A19</f>
        <v>110</v>
      </c>
      <c t="str" s="7" r="B93">
        <f>'Ergebnisse So'!B19</f>
        <v>9/28/2014</v>
      </c>
      <c t="str" s="7" r="C93">
        <f>'Ergebnisse So'!C19</f>
        <v>männlich U16</v>
      </c>
      <c t="str" s="7" r="D93">
        <f>'Ergebnisse So'!D19</f>
        <v>HF 2</v>
      </c>
      <c t="str" s="7" r="E93">
        <f>'Ergebnisse So'!E19</f>
        <v>23</v>
      </c>
      <c t="str" s="7" r="F93">
        <f>'Ergebnisse So'!F19</f>
        <v>4</v>
      </c>
      <c t="str" s="7" r="G93">
        <f>'Ergebnisse So'!G19</f>
        <v>110</v>
      </c>
      <c t="str" s="7" r="H93">
        <f>'Ergebnisse So'!H19</f>
        <v>NlV Vaihingen</v>
      </c>
      <c t="str" s="7" r="I93">
        <f>'Ergebnisse So'!I19</f>
        <v>-</v>
      </c>
      <c t="str" s="7" r="J93">
        <f>'Ergebnisse So'!J19</f>
        <v>Berliner Turnerschaft</v>
      </c>
      <c s="74" r="K93"/>
      <c t="str" s="7" r="L93">
        <f>'Ergebnisse So'!L19</f>
        <v>TSV Gärtringen</v>
      </c>
      <c t="str" s="7" r="M93">
        <f>'Ergebnisse So'!M19</f>
        <v>Sieger Spiel 107</v>
      </c>
      <c t="str" s="7" r="N93">
        <f>'Ergebnisse So'!N19</f>
        <v> -</v>
      </c>
      <c t="str" s="7" r="O93">
        <f>'Ergebnisse So'!O19</f>
        <v>Sieger Spiel 108</v>
      </c>
      <c t="str" s="7" r="P93">
        <f>'Ergebnisse So'!P19</f>
        <v>Verlierer Spiel 109</v>
      </c>
      <c s="110" r="Q93"/>
      <c s="111" r="R93"/>
      <c s="110" r="S93"/>
      <c s="110" r="T93"/>
      <c s="110" r="U93"/>
      <c s="111" r="V93"/>
      <c s="110" r="W93"/>
      <c s="110" r="X93"/>
      <c s="110" r="Y93"/>
      <c s="111" r="Z93"/>
      <c s="110" r="AA93"/>
      <c s="110" r="AB93"/>
      <c s="110" r="AC93"/>
      <c s="110" r="AD93"/>
      <c s="110" r="AE93"/>
      <c s="110" r="AF93"/>
      <c s="110" r="AG93"/>
      <c s="112" r="AH93"/>
      <c s="112" r="AI93"/>
      <c s="112" r="AJ93"/>
      <c s="112" r="AK93"/>
      <c s="112" r="AL93"/>
      <c s="112" r="AM93"/>
      <c s="112" r="AN93"/>
      <c s="7" r="AO93"/>
      <c s="93" r="AP93"/>
      <c s="7" r="AQ93"/>
      <c s="7" r="AR93"/>
      <c s="7" r="AS93"/>
      <c s="82" r="AT93"/>
      <c s="94" r="AU93"/>
      <c s="114" r="AV93"/>
      <c s="99" r="AW93"/>
      <c s="115" r="AX93"/>
      <c s="115" r="AY93"/>
      <c s="115" r="AZ93"/>
      <c s="117" r="BA93"/>
      <c s="117" r="BB93"/>
      <c s="117" r="BC93"/>
      <c s="101" r="BD93"/>
      <c s="100" r="BE93"/>
      <c s="101" r="BF93"/>
      <c s="116" r="BG93"/>
      <c s="101" r="BH93"/>
      <c s="100" r="BI93"/>
      <c s="101" r="BJ93"/>
      <c s="116" r="BK93"/>
      <c s="101" r="BL93"/>
      <c s="100" r="BM93"/>
      <c s="101" r="BN93"/>
      <c s="96" r="BO93"/>
      <c s="96" r="BP93"/>
      <c s="96" r="BQ93"/>
      <c s="96" r="BR93"/>
      <c s="96" r="BS93"/>
      <c s="96" r="BT93"/>
      <c s="103" r="BU93"/>
      <c s="103" r="BV93"/>
      <c s="103" r="BW93"/>
      <c s="103" r="BX93"/>
      <c s="103" r="BY93"/>
      <c s="103" r="BZ93"/>
      <c s="7" r="CA93"/>
      <c s="74" r="CB93"/>
      <c s="74" r="CC93"/>
      <c s="74" r="CD93"/>
      <c s="74" r="CE93"/>
      <c s="74" r="CF93"/>
      <c s="74" r="CG93"/>
      <c s="74" r="CH93"/>
      <c s="74" r="CI93"/>
      <c s="74" r="CJ93"/>
    </row>
    <row customHeight="1" r="94" hidden="1" ht="15.75">
      <c t="str" s="7" r="A94">
        <f>'Ergebnisse So'!A20</f>
        <v>116</v>
      </c>
      <c t="str" s="7" r="B94">
        <f>'Ergebnisse So'!B20</f>
        <v>9/28/2014</v>
      </c>
      <c t="str" s="7" r="C94">
        <f>'Ergebnisse So'!C20</f>
        <v>männlich U16</v>
      </c>
      <c t="str" s="7" r="D94">
        <f>'Ergebnisse So'!D20</f>
        <v>Pl 9/10</v>
      </c>
      <c t="str" s="7" r="E94">
        <f>'Ergebnisse So'!E20</f>
        <v>23</v>
      </c>
      <c t="str" s="7" r="F94">
        <f>'Ergebnisse So'!F20</f>
        <v>5</v>
      </c>
      <c t="str" s="7" r="G94">
        <f>'Ergebnisse So'!G20</f>
        <v>116</v>
      </c>
      <c t="str" s="7" r="H94">
        <f>'Ergebnisse So'!H20</f>
        <v>TV Waibsatdt</v>
      </c>
      <c t="str" s="7" r="I94">
        <f>'Ergebnisse So'!I20</f>
        <v>-</v>
      </c>
      <c t="str" s="7" r="J94">
        <f>'Ergebnisse So'!J20</f>
        <v>TV Wünschmichelbach</v>
      </c>
      <c s="74" r="K94"/>
      <c t="str" s="7" r="L94">
        <f>'Ergebnisse So'!L20</f>
        <v>TV Segnitz</v>
      </c>
      <c t="str" s="7" r="M94">
        <f>'Ergebnisse So'!M20</f>
        <v>Sieger Spiel  113</v>
      </c>
      <c t="str" s="7" r="N94">
        <f>'Ergebnisse So'!N20</f>
        <v> -</v>
      </c>
      <c t="str" s="7" r="O94">
        <f>'Ergebnisse So'!O20</f>
        <v>Sieger Spiel  114</v>
      </c>
      <c t="str" s="7" r="P94">
        <f>'Ergebnisse So'!P20</f>
        <v>Verlierer Spiel  115</v>
      </c>
      <c s="110" r="Q94"/>
      <c s="111" r="R94"/>
      <c s="110" r="S94"/>
      <c s="110" r="T94"/>
      <c s="110" r="U94"/>
      <c s="111" r="V94"/>
      <c s="110" r="W94"/>
      <c s="110" r="X94"/>
      <c s="110" r="Y94"/>
      <c s="111" r="Z94"/>
      <c s="110" r="AA94"/>
      <c s="110" r="AB94"/>
      <c s="110" r="AC94"/>
      <c s="110" r="AD94"/>
      <c s="110" r="AE94"/>
      <c s="110" r="AF94"/>
      <c s="110" r="AG94"/>
      <c s="112" r="AH94"/>
      <c s="112" r="AI94"/>
      <c s="112" r="AJ94"/>
      <c s="112" r="AK94"/>
      <c s="112" r="AL94"/>
      <c s="112" r="AM94"/>
      <c s="112" r="AN94"/>
      <c s="7" r="AO94"/>
      <c s="93" r="AP94"/>
      <c s="7" r="AQ94"/>
      <c s="7" r="AR94"/>
      <c s="7" r="AS94"/>
      <c s="82" r="AT94"/>
      <c s="94" r="AU94"/>
      <c s="114" r="AV94"/>
      <c s="99" r="AW94"/>
      <c s="115" r="AX94"/>
      <c s="115" r="AY94"/>
      <c s="115" r="AZ94"/>
      <c s="117" r="BA94"/>
      <c s="117" r="BB94"/>
      <c s="117" r="BC94"/>
      <c s="101" r="BD94"/>
      <c s="100" r="BE94"/>
      <c s="101" r="BF94"/>
      <c s="116" r="BG94"/>
      <c s="101" r="BH94"/>
      <c s="100" r="BI94"/>
      <c s="101" r="BJ94"/>
      <c s="116" r="BK94"/>
      <c s="101" r="BL94"/>
      <c s="100" r="BM94"/>
      <c s="101" r="BN94"/>
      <c s="96" r="BO94"/>
      <c s="96" r="BP94"/>
      <c s="96" r="BQ94"/>
      <c s="96" r="BR94"/>
      <c s="96" r="BS94"/>
      <c s="96" r="BT94"/>
      <c s="103" r="BU94"/>
      <c s="103" r="BV94"/>
      <c s="103" r="BW94"/>
      <c s="103" r="BX94"/>
      <c s="103" r="BY94"/>
      <c s="103" r="BZ94"/>
      <c s="7" r="CA94"/>
      <c s="74" r="CB94"/>
      <c s="74" r="CC94"/>
      <c s="74" r="CD94"/>
      <c s="74" r="CE94"/>
      <c s="74" r="CF94"/>
      <c s="74" r="CG94"/>
      <c s="74" r="CH94"/>
      <c s="74" r="CI94"/>
      <c s="74" r="CJ94"/>
    </row>
    <row customHeight="1" r="95" hidden="1" ht="15.75">
      <c t="str" s="7" r="A95">
        <f>'Ergebnisse So'!A21</f>
        <v>120</v>
      </c>
      <c t="str" s="7" r="B95">
        <f>'Ergebnisse So'!B21</f>
        <v>9/28/2014</v>
      </c>
      <c t="str" s="7" r="C95">
        <f>'Ergebnisse So'!C21</f>
        <v>männlich U16</v>
      </c>
      <c t="str" s="7" r="D95">
        <f>'Ergebnisse So'!D21</f>
        <v>Pl 5/6</v>
      </c>
      <c t="str" s="7" r="E95">
        <f>'Ergebnisse So'!E21</f>
        <v>24</v>
      </c>
      <c t="str" s="7" r="F95">
        <f>'Ergebnisse So'!F21</f>
        <v>4</v>
      </c>
      <c t="str" s="7" r="G95">
        <f>'Ergebnisse So'!G21</f>
        <v>120</v>
      </c>
      <c t="str" s="7" r="H95">
        <f>'Ergebnisse So'!H21</f>
        <v>TSV Grafenau</v>
      </c>
      <c t="str" s="7" r="I95">
        <f>'Ergebnisse So'!I21</f>
        <v>-</v>
      </c>
      <c t="str" s="7" r="J95">
        <f>'Ergebnisse So'!J21</f>
        <v>TV Vaihingen/Enz</v>
      </c>
      <c s="74" r="K95"/>
      <c t="str" s="7" r="L95">
        <f>'Ergebnisse So'!L21</f>
        <v>Berliner Turnerschaft</v>
      </c>
      <c t="str" s="7" r="M95">
        <f>'Ergebnisse So'!M21</f>
        <v>Sieger Spiel  117</v>
      </c>
      <c t="str" s="7" r="N95">
        <f>'Ergebnisse So'!N21</f>
        <v> -</v>
      </c>
      <c t="str" s="7" r="O95">
        <f>'Ergebnisse So'!O21</f>
        <v>Sieger Spiel  118</v>
      </c>
      <c t="str" s="7" r="P95">
        <f>'Ergebnisse So'!P21</f>
        <v>Sieger Spiel 110</v>
      </c>
      <c s="110" r="Q95"/>
      <c s="111" r="R95"/>
      <c s="110" r="S95"/>
      <c s="110" r="T95"/>
      <c s="110" r="U95"/>
      <c s="111" r="V95"/>
      <c s="110" r="W95"/>
      <c s="110" r="X95"/>
      <c s="110" r="Y95"/>
      <c s="111" r="Z95"/>
      <c s="110" r="AA95"/>
      <c s="110" r="AB95"/>
      <c s="110" r="AC95"/>
      <c s="110" r="AD95"/>
      <c s="110" r="AE95"/>
      <c s="110" r="AF95"/>
      <c s="110" r="AG95"/>
      <c s="112" r="AH95"/>
      <c s="112" r="AI95"/>
      <c s="112" r="AJ95"/>
      <c s="112" r="AK95"/>
      <c s="112" r="AL95"/>
      <c s="112" r="AM95"/>
      <c s="112" r="AN95"/>
      <c s="7" r="AO95"/>
      <c s="93" r="AP95"/>
      <c s="7" r="AQ95"/>
      <c s="7" r="AR95"/>
      <c s="7" r="AS95"/>
      <c s="82" r="AT95"/>
      <c s="94" r="AU95"/>
      <c s="114" r="AV95"/>
      <c s="99" r="AW95"/>
      <c s="115" r="AX95"/>
      <c s="115" r="AY95"/>
      <c s="115" r="AZ95"/>
      <c s="117" r="BA95"/>
      <c s="117" r="BB95"/>
      <c s="117" r="BC95"/>
      <c s="101" r="BD95"/>
      <c s="100" r="BE95"/>
      <c s="101" r="BF95"/>
      <c s="116" r="BG95"/>
      <c s="101" r="BH95"/>
      <c s="100" r="BI95"/>
      <c s="101" r="BJ95"/>
      <c s="116" r="BK95"/>
      <c s="101" r="BL95"/>
      <c s="100" r="BM95"/>
      <c s="101" r="BN95"/>
      <c s="96" r="BO95"/>
      <c s="96" r="BP95"/>
      <c s="96" r="BQ95"/>
      <c s="96" r="BR95"/>
      <c s="96" r="BS95"/>
      <c s="96" r="BT95"/>
      <c s="103" r="BU95"/>
      <c s="103" r="BV95"/>
      <c s="103" r="BW95"/>
      <c s="103" r="BX95"/>
      <c s="103" r="BY95"/>
      <c s="103" r="BZ95"/>
      <c s="7" r="CA95"/>
      <c s="74" r="CB95"/>
      <c s="74" r="CC95"/>
      <c s="74" r="CD95"/>
      <c s="74" r="CE95"/>
      <c s="74" r="CF95"/>
      <c s="74" r="CG95"/>
      <c s="74" r="CH95"/>
      <c s="74" r="CI95"/>
      <c s="74" r="CJ95"/>
    </row>
    <row customHeight="1" r="96" hidden="1" ht="15.75">
      <c t="str" s="7" r="A96">
        <f>'Ergebnisse So'!A22</f>
        <v>119</v>
      </c>
      <c t="str" s="7" r="B96">
        <f>'Ergebnisse So'!B22</f>
        <v>9/28/2014</v>
      </c>
      <c t="str" s="7" r="C96">
        <f>'Ergebnisse So'!C22</f>
        <v>männlich U16</v>
      </c>
      <c t="str" s="7" r="D96">
        <f>'Ergebnisse So'!D22</f>
        <v>Pl 7/8</v>
      </c>
      <c t="str" s="7" r="E96">
        <f>'Ergebnisse So'!E22</f>
        <v>24</v>
      </c>
      <c t="str" s="7" r="F96">
        <f>'Ergebnisse So'!F22</f>
        <v>5</v>
      </c>
      <c t="str" s="7" r="G96">
        <f>'Ergebnisse So'!G22</f>
        <v>119</v>
      </c>
      <c t="str" s="7" r="H96">
        <f>'Ergebnisse So'!H22</f>
        <v>TSV Calw</v>
      </c>
      <c t="str" s="7" r="I96">
        <f>'Ergebnisse So'!I22</f>
        <v>-</v>
      </c>
      <c t="str" s="7" r="J96">
        <f>'Ergebnisse So'!J22</f>
        <v>Berliner Turnerschaft</v>
      </c>
      <c s="74" r="K96"/>
      <c t="str" s="7" r="L96">
        <f>'Ergebnisse So'!L22</f>
        <v>TV Waibsatdt</v>
      </c>
      <c t="str" s="7" r="M96">
        <f>'Ergebnisse So'!M22</f>
        <v>Verlierer Spiel 117</v>
      </c>
      <c t="str" s="7" r="N96">
        <f>'Ergebnisse So'!N22</f>
        <v> -</v>
      </c>
      <c t="str" s="7" r="O96">
        <f>'Ergebnisse So'!O22</f>
        <v>Verlierer Spiel 118</v>
      </c>
      <c t="str" s="7" r="P96">
        <f>'Ergebnisse So'!P22</f>
        <v>Sieger Spiel  116</v>
      </c>
      <c s="110" r="Q96"/>
      <c s="111" r="R96"/>
      <c s="110" r="S96"/>
      <c s="110" r="T96"/>
      <c s="110" r="U96"/>
      <c s="111" r="V96"/>
      <c s="110" r="W96"/>
      <c s="110" r="X96"/>
      <c s="110" r="Y96"/>
      <c s="111" r="Z96"/>
      <c s="110" r="AA96"/>
      <c s="110" r="AB96"/>
      <c s="110" r="AC96"/>
      <c s="110" r="AD96"/>
      <c s="110" r="AE96"/>
      <c s="110" r="AF96"/>
      <c s="110" r="AG96"/>
      <c s="112" r="AH96"/>
      <c s="112" r="AI96"/>
      <c s="112" r="AJ96"/>
      <c s="112" r="AK96"/>
      <c s="112" r="AL96"/>
      <c s="112" r="AM96"/>
      <c s="112" r="AN96"/>
      <c s="7" r="AO96"/>
      <c s="93" r="AP96"/>
      <c s="7" r="AQ96"/>
      <c s="7" r="AR96"/>
      <c s="7" r="AS96"/>
      <c s="82" r="AT96"/>
      <c s="94" r="AU96"/>
      <c s="114" r="AV96"/>
      <c s="99" r="AW96"/>
      <c s="115" r="AX96"/>
      <c s="115" r="AY96"/>
      <c s="115" r="AZ96"/>
      <c s="117" r="BA96"/>
      <c s="117" r="BB96"/>
      <c s="117" r="BC96"/>
      <c s="101" r="BD96"/>
      <c s="100" r="BE96"/>
      <c s="101" r="BF96"/>
      <c s="116" r="BG96"/>
      <c s="101" r="BH96"/>
      <c s="100" r="BI96"/>
      <c s="101" r="BJ96"/>
      <c s="116" r="BK96"/>
      <c s="101" r="BL96"/>
      <c s="100" r="BM96"/>
      <c s="101" r="BN96"/>
      <c s="96" r="BO96"/>
      <c s="96" r="BP96"/>
      <c s="96" r="BQ96"/>
      <c s="96" r="BR96"/>
      <c s="96" r="BS96"/>
      <c s="96" r="BT96"/>
      <c s="103" r="BU96"/>
      <c s="103" r="BV96"/>
      <c s="103" r="BW96"/>
      <c s="103" r="BX96"/>
      <c s="103" r="BY96"/>
      <c s="103" r="BZ96"/>
      <c s="7" r="CA96"/>
      <c s="74" r="CB96"/>
      <c s="74" r="CC96"/>
      <c s="74" r="CD96"/>
      <c s="74" r="CE96"/>
      <c s="74" r="CF96"/>
      <c s="74" r="CG96"/>
      <c s="74" r="CH96"/>
      <c s="74" r="CI96"/>
      <c s="74" r="CJ96"/>
    </row>
    <row customHeight="1" r="97" hidden="1" ht="15.75">
      <c t="str" s="7" r="A97">
        <f>'Ergebnisse So'!A23</f>
        <v>111</v>
      </c>
      <c t="str" s="7" r="B97">
        <f>'Ergebnisse So'!B23</f>
        <v>9/28/2014</v>
      </c>
      <c t="str" s="7" r="C97">
        <f>'Ergebnisse So'!C23</f>
        <v>männlich U16</v>
      </c>
      <c t="str" s="7" r="D97">
        <f>'Ergebnisse So'!D23</f>
        <v>Pl 3/4</v>
      </c>
      <c t="str" s="7" r="E97">
        <f>'Ergebnisse So'!E23</f>
        <v>25</v>
      </c>
      <c t="str" s="7" r="F97">
        <f>'Ergebnisse So'!F23</f>
        <v>4</v>
      </c>
      <c t="str" s="7" r="G97">
        <f>'Ergebnisse So'!G23</f>
        <v>111</v>
      </c>
      <c t="str" s="7" r="H97">
        <f>'Ergebnisse So'!H23</f>
        <v>TSV Gärtringen</v>
      </c>
      <c t="str" s="7" r="I97">
        <f>'Ergebnisse So'!I23</f>
        <v>-</v>
      </c>
      <c t="str" s="7" r="J97">
        <f>'Ergebnisse So'!J23</f>
        <v>NlV Vaihingen</v>
      </c>
      <c s="74" r="K97"/>
      <c t="str" s="7" r="L97">
        <f>'Ergebnisse So'!L23</f>
        <v>TV Vaihingen/Enz</v>
      </c>
      <c t="str" s="7" r="M97">
        <f>'Ergebnisse So'!M23</f>
        <v>Verlierer Spiel 109</v>
      </c>
      <c t="str" s="7" r="N97">
        <f>'Ergebnisse So'!N23</f>
        <v> -</v>
      </c>
      <c t="str" s="7" r="O97">
        <f>'Ergebnisse So'!O23</f>
        <v>Verlierer Spiel 110</v>
      </c>
      <c t="str" s="7" r="P97">
        <f>'Ergebnisse So'!P23</f>
        <v>Sieger Spiel 120</v>
      </c>
      <c s="110" r="Q97"/>
      <c s="111" r="R97"/>
      <c s="110" r="S97"/>
      <c s="110" r="T97"/>
      <c s="110" r="U97"/>
      <c s="111" r="V97"/>
      <c s="110" r="W97"/>
      <c s="110" r="X97"/>
      <c s="110" r="Y97"/>
      <c s="111" r="Z97"/>
      <c s="110" r="AA97"/>
      <c s="110" r="AB97"/>
      <c s="110" r="AC97"/>
      <c s="110" r="AD97"/>
      <c s="110" r="AE97"/>
      <c s="110" r="AF97"/>
      <c s="110" r="AG97"/>
      <c s="112" r="AH97"/>
      <c s="112" r="AI97"/>
      <c s="112" r="AJ97"/>
      <c s="112" r="AK97"/>
      <c s="112" r="AL97"/>
      <c s="112" r="AM97"/>
      <c s="112" r="AN97"/>
      <c s="7" r="AO97"/>
      <c s="93" r="AP97"/>
      <c s="7" r="AQ97"/>
      <c s="7" r="AR97"/>
      <c s="7" r="AS97"/>
      <c s="82" r="AT97"/>
      <c s="94" r="AU97"/>
      <c s="114" r="AV97"/>
      <c s="99" r="AW97"/>
      <c s="115" r="AX97"/>
      <c s="115" r="AY97"/>
      <c s="115" r="AZ97"/>
      <c s="117" r="BA97"/>
      <c s="117" r="BB97"/>
      <c s="117" r="BC97"/>
      <c s="101" r="BD97"/>
      <c s="100" r="BE97"/>
      <c s="101" r="BF97"/>
      <c s="116" r="BG97"/>
      <c s="101" r="BH97"/>
      <c s="100" r="BI97"/>
      <c s="101" r="BJ97"/>
      <c s="116" r="BK97"/>
      <c s="101" r="BL97"/>
      <c s="100" r="BM97"/>
      <c s="101" r="BN97"/>
      <c s="96" r="BO97"/>
      <c s="96" r="BP97"/>
      <c s="96" r="BQ97"/>
      <c s="96" r="BR97"/>
      <c s="96" r="BS97"/>
      <c s="96" r="BT97"/>
      <c s="103" r="BU97"/>
      <c s="103" r="BV97"/>
      <c s="103" r="BW97"/>
      <c s="103" r="BX97"/>
      <c s="103" r="BY97"/>
      <c s="103" r="BZ97"/>
      <c s="7" r="CA97"/>
      <c s="74" r="CB97"/>
      <c s="74" r="CC97"/>
      <c s="74" r="CD97"/>
      <c s="74" r="CE97"/>
      <c s="74" r="CF97"/>
      <c s="74" r="CG97"/>
      <c s="74" r="CH97"/>
      <c s="74" r="CI97"/>
      <c s="74" r="CJ97"/>
    </row>
    <row customHeight="1" r="98" hidden="1" ht="15.75">
      <c t="str" s="7" r="A98">
        <f>'Ergebnisse So'!A24</f>
        <v>112</v>
      </c>
      <c t="str" s="7" r="B98">
        <f>'Ergebnisse So'!B24</f>
        <v>9/28/2014</v>
      </c>
      <c t="str" s="7" r="C98">
        <f>'Ergebnisse So'!C24</f>
        <v>männlich U16</v>
      </c>
      <c t="str" s="7" r="D98">
        <f>'Ergebnisse So'!D24</f>
        <v>Finale</v>
      </c>
      <c t="str" s="7" r="E98">
        <f>'Ergebnisse So'!E24</f>
        <v>26</v>
      </c>
      <c t="str" s="7" r="F98">
        <f>'Ergebnisse So'!F24</f>
        <v>4</v>
      </c>
      <c t="str" s="7" r="G98">
        <f>'Ergebnisse So'!G24</f>
        <v>112</v>
      </c>
      <c t="str" s="7" r="H98">
        <f>'Ergebnisse So'!H24</f>
        <v>VfL Kellinghusen</v>
      </c>
      <c t="str" s="7" r="I98">
        <f>'Ergebnisse So'!I24</f>
        <v>-</v>
      </c>
      <c t="str" s="7" r="J98">
        <f>'Ergebnisse So'!J24</f>
        <v>TV Brettdorf</v>
      </c>
      <c s="74" r="K98"/>
      <c t="str" s="7" r="L98">
        <f>'Ergebnisse So'!L24</f>
        <v> </v>
      </c>
      <c t="str" s="7" r="M98">
        <f>'Ergebnisse So'!M24</f>
        <v>Sieger Spiel 109</v>
      </c>
      <c t="str" s="7" r="N98">
        <f>'Ergebnisse So'!N24</f>
        <v> -</v>
      </c>
      <c t="str" s="7" r="O98">
        <f>'Ergebnisse So'!O24</f>
        <v>Sieger Spiel 110</v>
      </c>
      <c t="str" s="7" r="P98">
        <f>'Ergebnisse So'!P24</f>
        <v>Schiedsrichter</v>
      </c>
      <c s="110" r="Q98"/>
      <c s="111" r="R98"/>
      <c s="110" r="S98"/>
      <c s="110" r="T98"/>
      <c s="110" r="U98"/>
      <c s="111" r="V98"/>
      <c s="110" r="W98"/>
      <c s="110" r="X98"/>
      <c s="110" r="Y98"/>
      <c s="111" r="Z98"/>
      <c s="110" r="AA98"/>
      <c s="110" r="AB98"/>
      <c s="110" r="AC98"/>
      <c s="110" r="AD98"/>
      <c s="110" r="AE98"/>
      <c s="110" r="AF98"/>
      <c s="110" r="AG98"/>
      <c s="112" r="AH98"/>
      <c s="112" r="AI98"/>
      <c s="112" r="AJ98"/>
      <c s="112" r="AK98"/>
      <c s="112" r="AL98"/>
      <c s="112" r="AM98"/>
      <c s="112" r="AN98"/>
      <c s="7" r="AO98"/>
      <c s="93" r="AP98"/>
      <c s="7" r="AQ98"/>
      <c s="7" r="AR98"/>
      <c s="7" r="AS98"/>
      <c s="82" r="AT98"/>
      <c s="94" r="AU98"/>
      <c s="114" r="AV98"/>
      <c s="99" r="AW98"/>
      <c s="115" r="AX98"/>
      <c s="115" r="AY98"/>
      <c s="115" r="AZ98"/>
      <c s="117" r="BA98"/>
      <c s="117" r="BB98"/>
      <c s="117" r="BC98"/>
      <c s="101" r="BD98"/>
      <c s="100" r="BE98"/>
      <c s="101" r="BF98"/>
      <c s="116" r="BG98"/>
      <c s="101" r="BH98"/>
      <c s="100" r="BI98"/>
      <c s="101" r="BJ98"/>
      <c s="116" r="BK98"/>
      <c s="101" r="BL98"/>
      <c s="100" r="BM98"/>
      <c s="101" r="BN98"/>
      <c s="96" r="BO98"/>
      <c s="96" r="BP98"/>
      <c s="96" r="BQ98"/>
      <c s="96" r="BR98"/>
      <c s="96" r="BS98"/>
      <c s="96" r="BT98"/>
      <c s="103" r="BU98"/>
      <c s="103" r="BV98"/>
      <c s="103" r="BW98"/>
      <c s="103" r="BX98"/>
      <c s="103" r="BY98"/>
      <c s="103" r="BZ98"/>
      <c s="7" r="CA98"/>
      <c s="74" r="CB98"/>
      <c s="74" r="CC98"/>
      <c s="74" r="CD98"/>
      <c s="74" r="CE98"/>
      <c s="74" r="CF98"/>
      <c s="74" r="CG98"/>
      <c s="74" r="CH98"/>
      <c s="74" r="CI98"/>
      <c s="74" r="CJ98"/>
    </row>
    <row customHeight="1" r="99" hidden="1" ht="15.75">
      <c s="74" r="A99"/>
      <c s="74" r="B99"/>
      <c s="74" r="C99"/>
      <c s="74" r="D99"/>
      <c s="74" r="E99"/>
      <c s="74" r="F99"/>
      <c s="74" r="G99"/>
      <c s="74" r="H99"/>
      <c s="74" r="I99"/>
      <c s="74" r="J99"/>
      <c s="74" r="K99"/>
      <c s="74" r="L99"/>
      <c s="74" r="M99"/>
      <c s="74" r="N99"/>
      <c s="74" r="O99"/>
      <c s="74" r="P99"/>
      <c s="110" r="Q99"/>
      <c s="111" r="R99"/>
      <c s="110" r="S99"/>
      <c s="110" r="T99"/>
      <c s="110" r="U99"/>
      <c s="111" r="V99"/>
      <c s="110" r="W99"/>
      <c s="110" r="X99"/>
      <c s="110" r="Y99"/>
      <c s="111" r="Z99"/>
      <c s="110" r="AA99"/>
      <c s="110" r="AB99"/>
      <c s="110" r="AC99"/>
      <c s="110" r="AD99"/>
      <c s="110" r="AE99"/>
      <c s="110" r="AF99"/>
      <c s="110" r="AG99"/>
      <c s="112" r="AH99"/>
      <c s="112" r="AI99"/>
      <c s="112" r="AJ99"/>
      <c s="112" r="AK99"/>
      <c s="112" r="AL99"/>
      <c s="112" r="AM99"/>
      <c s="112" r="AN99"/>
      <c s="7" r="AO99"/>
      <c s="93" r="AP99"/>
      <c s="7" r="AQ99"/>
      <c s="7" r="AR99"/>
      <c s="7" r="AS99"/>
      <c s="82" r="AT99"/>
      <c s="94" r="AU99"/>
      <c s="114" r="AV99"/>
      <c s="99" r="AW99"/>
      <c s="115" r="AX99"/>
      <c s="115" r="AY99"/>
      <c s="115" r="AZ99"/>
      <c s="117" r="BA99"/>
      <c s="117" r="BB99"/>
      <c s="117" r="BC99"/>
      <c s="101" r="BD99"/>
      <c s="100" r="BE99"/>
      <c s="101" r="BF99"/>
      <c s="116" r="BG99"/>
      <c s="101" r="BH99"/>
      <c s="100" r="BI99"/>
      <c s="101" r="BJ99"/>
      <c s="116" r="BK99"/>
      <c s="101" r="BL99"/>
      <c s="100" r="BM99"/>
      <c s="101" r="BN99"/>
      <c s="96" r="BO99"/>
      <c s="96" r="BP99"/>
      <c s="96" r="BQ99"/>
      <c s="96" r="BR99"/>
      <c s="96" r="BS99"/>
      <c s="96" r="BT99"/>
      <c s="103" r="BU99"/>
      <c s="103" r="BV99"/>
      <c s="103" r="BW99"/>
      <c s="103" r="BX99"/>
      <c s="103" r="BY99"/>
      <c s="103" r="BZ99"/>
      <c s="7" r="CA99"/>
      <c s="74" r="CB99"/>
      <c s="74" r="CC99"/>
      <c s="74" r="CD99"/>
      <c s="74" r="CE99"/>
      <c s="74" r="CF99"/>
      <c s="74" r="CG99"/>
      <c s="74" r="CH99"/>
      <c s="74" r="CI99"/>
      <c s="74" r="CJ99"/>
    </row>
    <row customHeight="1" r="100" hidden="1" ht="15.75">
      <c t="str" s="7" r="A100">
        <f>'Ergebnisse So'!A26</f>
        <v>121</v>
      </c>
      <c t="str" s="7" r="B100">
        <f>'Ergebnisse So'!B26</f>
        <v>9/28/2014</v>
      </c>
      <c t="str" s="7" r="C100">
        <f>'Ergebnisse So'!C26</f>
        <v>männlich U16</v>
      </c>
      <c t="str" s="7" r="D100">
        <f>'Ergebnisse So'!D26</f>
        <v>Pl 17/20</v>
      </c>
      <c t="str" s="7" r="E100">
        <f>'Ergebnisse So'!E26</f>
        <v>16</v>
      </c>
      <c t="str" s="7" r="F100">
        <f>'Ergebnisse So'!F26</f>
        <v>1</v>
      </c>
      <c t="str" s="7" r="G100">
        <f>'Ergebnisse So'!G26</f>
        <v>121</v>
      </c>
      <c t="str" s="7" r="H100">
        <f>'Ergebnisse So'!H26</f>
        <v>MTSV Selsingen</v>
      </c>
      <c t="str" s="7" r="I100">
        <f>'Ergebnisse So'!I26</f>
        <v>-</v>
      </c>
      <c t="str" s="7" r="J100">
        <f>'Ergebnisse So'!J26</f>
        <v>TB Oppau</v>
      </c>
      <c s="74" r="K100"/>
      <c t="str" s="7" r="L100">
        <f>'Ergebnisse So'!L26</f>
        <v>TV Elsava Elsenfeld</v>
      </c>
      <c t="str" s="7" r="M100">
        <f>'Ergebnisse So'!M26</f>
        <v>5.Grp.A</v>
      </c>
      <c t="str" s="7" r="N100">
        <f>'Ergebnisse So'!N26</f>
        <v/>
      </c>
      <c t="str" s="7" r="O100">
        <f>'Ergebnisse So'!O26</f>
        <v>5.Grp.C</v>
      </c>
      <c t="str" s="7" r="P100">
        <f>'Ergebnisse So'!P26</f>
        <v>4.Grp.A</v>
      </c>
      <c s="110" r="Q100"/>
      <c s="111" r="R100"/>
      <c s="110" r="S100"/>
      <c s="110" r="T100"/>
      <c s="110" r="U100"/>
      <c s="111" r="V100"/>
      <c s="110" r="W100"/>
      <c s="110" r="X100"/>
      <c s="110" r="Y100"/>
      <c s="111" r="Z100"/>
      <c s="110" r="AA100"/>
      <c s="110" r="AB100"/>
      <c s="110" r="AC100"/>
      <c s="110" r="AD100"/>
      <c s="110" r="AE100"/>
      <c s="110" r="AF100"/>
      <c s="110" r="AG100"/>
      <c s="112" r="AH100"/>
      <c s="112" r="AI100"/>
      <c s="112" r="AJ100"/>
      <c s="112" r="AK100"/>
      <c s="112" r="AL100"/>
      <c s="112" r="AM100"/>
      <c s="112" r="AN100"/>
      <c s="7" r="AO100"/>
      <c s="93" r="AP100"/>
      <c s="7" r="AQ100"/>
      <c s="7" r="AR100"/>
      <c s="7" r="AS100"/>
      <c s="82" r="AT100"/>
      <c s="94" r="AU100"/>
      <c s="114" r="AV100"/>
      <c s="99" r="AW100"/>
      <c s="115" r="AX100"/>
      <c s="115" r="AY100"/>
      <c s="115" r="AZ100"/>
      <c s="117" r="BA100"/>
      <c s="117" r="BB100"/>
      <c s="117" r="BC100"/>
      <c s="101" r="BD100"/>
      <c s="100" r="BE100"/>
      <c s="101" r="BF100"/>
      <c s="116" r="BG100"/>
      <c s="101" r="BH100"/>
      <c s="100" r="BI100"/>
      <c s="101" r="BJ100"/>
      <c s="116" r="BK100"/>
      <c s="101" r="BL100"/>
      <c s="100" r="BM100"/>
      <c s="101" r="BN100"/>
      <c s="96" r="BO100"/>
      <c s="96" r="BP100"/>
      <c s="96" r="BQ100"/>
      <c s="96" r="BR100"/>
      <c s="96" r="BS100"/>
      <c s="96" r="BT100"/>
      <c s="103" r="BU100"/>
      <c s="103" r="BV100"/>
      <c s="103" r="BW100"/>
      <c s="103" r="BX100"/>
      <c s="103" r="BY100"/>
      <c s="103" r="BZ100"/>
      <c s="7" r="CA100"/>
      <c s="74" r="CB100"/>
      <c s="74" r="CC100"/>
      <c s="74" r="CD100"/>
      <c s="74" r="CE100"/>
      <c s="74" r="CF100"/>
      <c s="74" r="CG100"/>
      <c s="74" r="CH100"/>
      <c s="74" r="CI100"/>
      <c s="74" r="CJ100"/>
    </row>
    <row customHeight="1" r="101" hidden="1" ht="15.75">
      <c t="str" s="7" r="A101">
        <f>'Ergebnisse So'!A27</f>
        <v>122</v>
      </c>
      <c t="str" s="7" r="B101">
        <f>'Ergebnisse So'!B27</f>
        <v>9/28/2014</v>
      </c>
      <c t="str" s="7" r="C101">
        <f>'Ergebnisse So'!C27</f>
        <v>männlich U16</v>
      </c>
      <c t="str" s="7" r="D101">
        <f>'Ergebnisse So'!D27</f>
        <v>Pl 21/26</v>
      </c>
      <c t="str" s="7" r="E101">
        <f>'Ergebnisse So'!E27</f>
        <v>16</v>
      </c>
      <c t="str" s="7" r="F101">
        <f>'Ergebnisse So'!F27</f>
        <v>2</v>
      </c>
      <c t="str" s="7" r="G101">
        <f>'Ergebnisse So'!G27</f>
        <v>122</v>
      </c>
      <c t="str" s="7" r="H101">
        <f>'Ergebnisse So'!H27</f>
        <v>TSV Hagen</v>
      </c>
      <c t="str" s="7" r="I101">
        <f>'Ergebnisse So'!I27</f>
        <v>-</v>
      </c>
      <c t="str" s="7" r="J101">
        <f>'Ergebnisse So'!J27</f>
        <v>TV Langen</v>
      </c>
      <c s="74" r="K101"/>
      <c t="str" s="7" r="L101">
        <f>'Ergebnisse So'!L27</f>
        <v>Großenasper SV</v>
      </c>
      <c t="str" s="7" r="M101">
        <f>'Ergebnisse So'!M27</f>
        <v>6.Grp. A</v>
      </c>
      <c t="str" s="7" r="N101">
        <f>'Ergebnisse So'!N27</f>
        <v/>
      </c>
      <c t="str" s="7" r="O101">
        <f>'Ergebnisse So'!O27</f>
        <v>7.Grp.C</v>
      </c>
      <c t="str" s="7" r="P101">
        <f>'Ergebnisse So'!P27</f>
        <v>6.Grp.D</v>
      </c>
      <c s="110" r="Q101"/>
      <c s="111" r="R101"/>
      <c s="110" r="S101"/>
      <c s="110" r="T101"/>
      <c s="110" r="U101"/>
      <c s="111" r="V101"/>
      <c s="110" r="W101"/>
      <c s="110" r="X101"/>
      <c s="110" r="Y101"/>
      <c s="111" r="Z101"/>
      <c s="110" r="AA101"/>
      <c s="110" r="AB101"/>
      <c s="110" r="AC101"/>
      <c s="110" r="AD101"/>
      <c s="110" r="AE101"/>
      <c s="110" r="AF101"/>
      <c s="110" r="AG101"/>
      <c s="112" r="AH101"/>
      <c s="112" r="AI101"/>
      <c s="112" r="AJ101"/>
      <c s="112" r="AK101"/>
      <c s="112" r="AL101"/>
      <c s="112" r="AM101"/>
      <c s="112" r="AN101"/>
      <c s="7" r="AO101"/>
      <c s="93" r="AP101"/>
      <c s="7" r="AQ101"/>
      <c s="7" r="AR101"/>
      <c s="7" r="AS101"/>
      <c s="82" r="AT101"/>
      <c s="94" r="AU101"/>
      <c s="114" r="AV101"/>
      <c s="99" r="AW101"/>
      <c s="115" r="AX101"/>
      <c s="115" r="AY101"/>
      <c s="115" r="AZ101"/>
      <c s="117" r="BA101"/>
      <c s="117" r="BB101"/>
      <c s="117" r="BC101"/>
      <c s="101" r="BD101"/>
      <c s="100" r="BE101"/>
      <c s="101" r="BF101"/>
      <c s="116" r="BG101"/>
      <c s="101" r="BH101"/>
      <c s="100" r="BI101"/>
      <c s="101" r="BJ101"/>
      <c s="116" r="BK101"/>
      <c s="101" r="BL101"/>
      <c s="100" r="BM101"/>
      <c s="101" r="BN101"/>
      <c s="96" r="BO101"/>
      <c s="96" r="BP101"/>
      <c s="96" r="BQ101"/>
      <c s="96" r="BR101"/>
      <c s="96" r="BS101"/>
      <c s="96" r="BT101"/>
      <c s="103" r="BU101"/>
      <c s="103" r="BV101"/>
      <c s="103" r="BW101"/>
      <c s="103" r="BX101"/>
      <c s="103" r="BY101"/>
      <c s="103" r="BZ101"/>
      <c s="7" r="CA101"/>
      <c s="74" r="CB101"/>
      <c s="74" r="CC101"/>
      <c s="74" r="CD101"/>
      <c s="74" r="CE101"/>
      <c s="74" r="CF101"/>
      <c s="74" r="CG101"/>
      <c s="74" r="CH101"/>
      <c s="74" r="CI101"/>
      <c s="74" r="CJ101"/>
    </row>
    <row customHeight="1" r="102" hidden="1" ht="15.75">
      <c t="str" s="7" r="A102">
        <f>'Ergebnisse So'!A28</f>
        <v>123</v>
      </c>
      <c t="str" s="7" r="B102">
        <f>'Ergebnisse So'!B28</f>
        <v>9/28/2014</v>
      </c>
      <c t="str" s="7" r="C102">
        <f>'Ergebnisse So'!C28</f>
        <v>männlich U16</v>
      </c>
      <c t="str" s="7" r="D102">
        <f>'Ergebnisse So'!D28</f>
        <v>Pl 17/20</v>
      </c>
      <c t="str" s="7" r="E102">
        <f>'Ergebnisse So'!E28</f>
        <v>17</v>
      </c>
      <c t="str" s="7" r="F102">
        <f>'Ergebnisse So'!F28</f>
        <v>1</v>
      </c>
      <c t="str" s="7" r="G102">
        <f>'Ergebnisse So'!G28</f>
        <v>123</v>
      </c>
      <c t="str" s="7" r="H102">
        <f>'Ergebnisse So'!H28</f>
        <v>VfL Pinneberg</v>
      </c>
      <c t="str" s="7" r="I102">
        <f>'Ergebnisse So'!I28</f>
        <v>-</v>
      </c>
      <c t="str" s="7" r="J102">
        <f>'Ergebnisse So'!J28</f>
        <v>TV Eibach</v>
      </c>
      <c s="74" r="K102"/>
      <c t="str" s="7" r="L102">
        <f>'Ergebnisse So'!L28</f>
        <v>SV Kubschütz</v>
      </c>
      <c t="str" s="7" r="M102">
        <f>'Ergebnisse So'!M28</f>
        <v>5.Grp.B</v>
      </c>
      <c t="str" s="7" r="N102">
        <f>'Ergebnisse So'!N28</f>
        <v> -</v>
      </c>
      <c t="str" s="7" r="O102">
        <f>'Ergebnisse So'!O28</f>
        <v>5.Grp.D</v>
      </c>
      <c t="str" s="7" r="P102">
        <f>'Ergebnisse So'!P28</f>
        <v>4.Grp.B</v>
      </c>
      <c s="110" r="Q102"/>
      <c s="111" r="R102"/>
      <c s="110" r="S102"/>
      <c s="110" r="T102"/>
      <c s="110" r="U102"/>
      <c s="111" r="V102"/>
      <c s="110" r="W102"/>
      <c s="110" r="X102"/>
      <c s="110" r="Y102"/>
      <c s="111" r="Z102"/>
      <c s="110" r="AA102"/>
      <c s="110" r="AB102"/>
      <c s="110" r="AC102"/>
      <c s="110" r="AD102"/>
      <c s="110" r="AE102"/>
      <c s="110" r="AF102"/>
      <c s="110" r="AG102"/>
      <c s="112" r="AH102"/>
      <c s="112" r="AI102"/>
      <c s="112" r="AJ102"/>
      <c s="112" r="AK102"/>
      <c s="112" r="AL102"/>
      <c s="112" r="AM102"/>
      <c s="112" r="AN102"/>
      <c s="7" r="AO102"/>
      <c s="93" r="AP102"/>
      <c s="7" r="AQ102"/>
      <c s="7" r="AR102"/>
      <c s="7" r="AS102"/>
      <c s="82" r="AT102"/>
      <c s="94" r="AU102"/>
      <c s="114" r="AV102"/>
      <c s="99" r="AW102"/>
      <c s="115" r="AX102"/>
      <c s="115" r="AY102"/>
      <c s="115" r="AZ102"/>
      <c s="117" r="BA102"/>
      <c s="117" r="BB102"/>
      <c s="117" r="BC102"/>
      <c s="101" r="BD102"/>
      <c s="100" r="BE102"/>
      <c s="101" r="BF102"/>
      <c s="116" r="BG102"/>
      <c s="101" r="BH102"/>
      <c s="100" r="BI102"/>
      <c s="101" r="BJ102"/>
      <c s="116" r="BK102"/>
      <c s="101" r="BL102"/>
      <c s="100" r="BM102"/>
      <c s="101" r="BN102"/>
      <c s="96" r="BO102"/>
      <c s="96" r="BP102"/>
      <c s="96" r="BQ102"/>
      <c s="96" r="BR102"/>
      <c s="96" r="BS102"/>
      <c s="96" r="BT102"/>
      <c s="103" r="BU102"/>
      <c s="103" r="BV102"/>
      <c s="103" r="BW102"/>
      <c s="103" r="BX102"/>
      <c s="103" r="BY102"/>
      <c s="103" r="BZ102"/>
      <c s="7" r="CA102"/>
      <c s="74" r="CB102"/>
      <c s="74" r="CC102"/>
      <c s="74" r="CD102"/>
      <c s="74" r="CE102"/>
      <c s="74" r="CF102"/>
      <c s="74" r="CG102"/>
      <c s="74" r="CH102"/>
      <c s="74" r="CI102"/>
      <c s="74" r="CJ102"/>
    </row>
    <row customHeight="1" r="103" hidden="1" ht="15.75">
      <c t="str" s="7" r="A103">
        <f>'Ergebnisse So'!A29</f>
        <v>124</v>
      </c>
      <c t="str" s="7" r="B103">
        <f>'Ergebnisse So'!B29</f>
        <v>9/28/2014</v>
      </c>
      <c t="str" s="7" r="C103">
        <f>'Ergebnisse So'!C29</f>
        <v>männlich U16</v>
      </c>
      <c t="str" s="7" r="D103">
        <f>'Ergebnisse So'!D29</f>
        <v>Pl 21/24</v>
      </c>
      <c t="str" s="7" r="E103">
        <f>'Ergebnisse So'!E29</f>
        <v>17</v>
      </c>
      <c t="str" s="7" r="F103">
        <f>'Ergebnisse So'!F29</f>
        <v>2</v>
      </c>
      <c t="str" s="7" r="G103">
        <f>'Ergebnisse So'!G29</f>
        <v>124</v>
      </c>
      <c t="str" s="7" r="H103">
        <f>'Ergebnisse So'!H29</f>
        <v>TSV Lola</v>
      </c>
      <c t="str" s="7" r="I103">
        <f>'Ergebnisse So'!I29</f>
        <v>-</v>
      </c>
      <c t="str" s="7" r="J103">
        <f>'Ergebnisse So'!J29</f>
        <v>Großenasper SV</v>
      </c>
      <c s="74" r="K103"/>
      <c t="str" s="7" r="L103">
        <f>'Ergebnisse So'!L29</f>
        <v>TV Langen</v>
      </c>
      <c t="str" s="7" r="M103">
        <f>'Ergebnisse So'!M29</f>
        <v>6.Grp. C</v>
      </c>
      <c t="str" s="7" r="N103">
        <f>'Ergebnisse So'!N29</f>
        <v> -</v>
      </c>
      <c t="str" s="7" r="O103">
        <f>'Ergebnisse So'!O29</f>
        <v>6. Grp.D</v>
      </c>
      <c t="str" s="7" r="P103">
        <f>'Ergebnisse So'!P29</f>
        <v>7.Grp.C</v>
      </c>
      <c s="110" r="Q103"/>
      <c s="111" r="R103"/>
      <c s="110" r="S103"/>
      <c s="110" r="T103"/>
      <c s="110" r="U103"/>
      <c s="111" r="V103"/>
      <c s="110" r="W103"/>
      <c s="110" r="X103"/>
      <c s="110" r="Y103"/>
      <c s="111" r="Z103"/>
      <c s="110" r="AA103"/>
      <c s="110" r="AB103"/>
      <c s="110" r="AC103"/>
      <c s="110" r="AD103"/>
      <c s="110" r="AE103"/>
      <c s="110" r="AF103"/>
      <c s="110" r="AG103"/>
      <c s="112" r="AH103"/>
      <c s="112" r="AI103"/>
      <c s="112" r="AJ103"/>
      <c s="112" r="AK103"/>
      <c s="112" r="AL103"/>
      <c s="112" r="AM103"/>
      <c s="112" r="AN103"/>
      <c s="7" r="AO103"/>
      <c s="93" r="AP103"/>
      <c s="7" r="AQ103"/>
      <c s="7" r="AR103"/>
      <c s="7" r="AS103"/>
      <c s="82" r="AT103"/>
      <c s="94" r="AU103"/>
      <c s="114" r="AV103"/>
      <c s="99" r="AW103"/>
      <c s="115" r="AX103"/>
      <c s="115" r="AY103"/>
      <c s="115" r="AZ103"/>
      <c s="117" r="BA103"/>
      <c s="117" r="BB103"/>
      <c s="117" r="BC103"/>
      <c s="101" r="BD103"/>
      <c s="100" r="BE103"/>
      <c s="101" r="BF103"/>
      <c s="116" r="BG103"/>
      <c s="101" r="BH103"/>
      <c s="100" r="BI103"/>
      <c s="101" r="BJ103"/>
      <c s="116" r="BK103"/>
      <c s="101" r="BL103"/>
      <c s="100" r="BM103"/>
      <c s="101" r="BN103"/>
      <c s="96" r="BO103"/>
      <c s="96" r="BP103"/>
      <c s="96" r="BQ103"/>
      <c s="96" r="BR103"/>
      <c s="96" r="BS103"/>
      <c s="96" r="BT103"/>
      <c s="103" r="BU103"/>
      <c s="103" r="BV103"/>
      <c s="103" r="BW103"/>
      <c s="103" r="BX103"/>
      <c s="103" r="BY103"/>
      <c s="103" r="BZ103"/>
      <c s="7" r="CA103"/>
      <c s="74" r="CB103"/>
      <c s="74" r="CC103"/>
      <c s="74" r="CD103"/>
      <c s="74" r="CE103"/>
      <c s="74" r="CF103"/>
      <c s="74" r="CG103"/>
      <c s="74" r="CH103"/>
      <c s="74" r="CI103"/>
      <c s="74" r="CJ103"/>
    </row>
    <row customHeight="1" r="104" hidden="1" ht="15.75">
      <c t="str" s="7" r="A104">
        <f>'Ergebnisse So'!A30</f>
        <v>125</v>
      </c>
      <c t="str" s="7" r="B104">
        <f>'Ergebnisse So'!B30</f>
        <v>9/28/2014</v>
      </c>
      <c t="str" s="7" r="C104">
        <f>'Ergebnisse So'!C30</f>
        <v>männlich U16</v>
      </c>
      <c t="str" s="7" r="D104">
        <f>'Ergebnisse So'!D30</f>
        <v>Pl 13/16</v>
      </c>
      <c t="str" s="7" r="E104">
        <f>'Ergebnisse So'!E30</f>
        <v>18</v>
      </c>
      <c t="str" s="7" r="F104">
        <f>'Ergebnisse So'!F30</f>
        <v>1</v>
      </c>
      <c t="str" s="7" r="G104">
        <f>'Ergebnisse So'!G30</f>
        <v>125</v>
      </c>
      <c t="str" s="7" r="H104">
        <f>'Ergebnisse So'!H30</f>
        <v>TV Elsava Elsenfeld</v>
      </c>
      <c t="str" s="7" r="I104">
        <f>'Ergebnisse So'!I30</f>
        <v>-</v>
      </c>
      <c t="str" s="7" r="J104">
        <f>'Ergebnisse So'!J30</f>
        <v>TS Thiersheim</v>
      </c>
      <c s="74" r="K104"/>
      <c t="str" s="7" r="L104">
        <f>'Ergebnisse So'!L30</f>
        <v>MTSV Selsingen</v>
      </c>
      <c t="str" s="7" r="M104">
        <f>'Ergebnisse So'!M30</f>
        <v>4.Grp.A</v>
      </c>
      <c t="str" s="7" r="N104">
        <f>'Ergebnisse So'!N30</f>
        <v> -</v>
      </c>
      <c t="str" s="7" r="O104">
        <f>'Ergebnisse So'!O30</f>
        <v>4.Grp.C</v>
      </c>
      <c t="str" s="7" r="P104">
        <f>'Ergebnisse So'!P30</f>
        <v>5.Grp.A</v>
      </c>
      <c s="110" r="Q104"/>
      <c s="111" r="R104"/>
      <c s="110" r="S104"/>
      <c s="110" r="T104"/>
      <c s="110" r="U104"/>
      <c s="111" r="V104"/>
      <c s="110" r="W104"/>
      <c s="110" r="X104"/>
      <c s="110" r="Y104"/>
      <c s="111" r="Z104"/>
      <c s="110" r="AA104"/>
      <c s="110" r="AB104"/>
      <c s="110" r="AC104"/>
      <c s="110" r="AD104"/>
      <c s="110" r="AE104"/>
      <c s="110" r="AF104"/>
      <c s="110" r="AG104"/>
      <c s="112" r="AH104"/>
      <c s="112" r="AI104"/>
      <c s="112" r="AJ104"/>
      <c s="112" r="AK104"/>
      <c s="112" r="AL104"/>
      <c s="112" r="AM104"/>
      <c s="112" r="AN104"/>
      <c s="7" r="AO104"/>
      <c s="93" r="AP104"/>
      <c s="7" r="AQ104"/>
      <c s="7" r="AR104"/>
      <c s="7" r="AS104"/>
      <c s="82" r="AT104"/>
      <c s="94" r="AU104"/>
      <c s="114" r="AV104"/>
      <c s="99" r="AW104"/>
      <c s="115" r="AX104"/>
      <c s="115" r="AY104"/>
      <c s="115" r="AZ104"/>
      <c s="117" r="BA104"/>
      <c s="117" r="BB104"/>
      <c s="117" r="BC104"/>
      <c s="101" r="BD104"/>
      <c s="100" r="BE104"/>
      <c s="101" r="BF104"/>
      <c s="116" r="BG104"/>
      <c s="101" r="BH104"/>
      <c s="100" r="BI104"/>
      <c s="101" r="BJ104"/>
      <c s="116" r="BK104"/>
      <c s="101" r="BL104"/>
      <c s="100" r="BM104"/>
      <c s="101" r="BN104"/>
      <c s="96" r="BO104"/>
      <c s="96" r="BP104"/>
      <c s="96" r="BQ104"/>
      <c s="96" r="BR104"/>
      <c s="96" r="BS104"/>
      <c s="96" r="BT104"/>
      <c s="103" r="BU104"/>
      <c s="103" r="BV104"/>
      <c s="103" r="BW104"/>
      <c s="103" r="BX104"/>
      <c s="103" r="BY104"/>
      <c s="103" r="BZ104"/>
      <c s="7" r="CA104"/>
      <c s="74" r="CB104"/>
      <c s="74" r="CC104"/>
      <c s="74" r="CD104"/>
      <c s="74" r="CE104"/>
      <c s="74" r="CF104"/>
      <c s="74" r="CG104"/>
      <c s="74" r="CH104"/>
      <c s="74" r="CI104"/>
      <c s="74" r="CJ104"/>
    </row>
    <row customHeight="1" r="105" hidden="1" ht="15.75">
      <c t="str" s="7" r="A105">
        <f>'Ergebnisse So'!A31</f>
        <v>126</v>
      </c>
      <c t="str" s="7" r="B105">
        <f>'Ergebnisse So'!B31</f>
        <v>9/28/2014</v>
      </c>
      <c t="str" s="7" r="C105">
        <f>'Ergebnisse So'!C31</f>
        <v>männlich U16</v>
      </c>
      <c t="str" s="7" r="D105">
        <f>'Ergebnisse So'!D31</f>
        <v>Pl 25/26</v>
      </c>
      <c t="str" s="7" r="E105">
        <f>'Ergebnisse So'!E31</f>
        <v>18</v>
      </c>
      <c t="str" s="7" r="F105">
        <f>'Ergebnisse So'!F31</f>
        <v>2</v>
      </c>
      <c t="str" s="7" r="G105">
        <f>'Ergebnisse So'!G31</f>
        <v>126</v>
      </c>
      <c t="str" s="7" r="H105">
        <f>'Ergebnisse So'!H31</f>
        <v>TV Langen</v>
      </c>
      <c t="str" s="7" r="I105">
        <f>'Ergebnisse So'!I31</f>
        <v>-</v>
      </c>
      <c t="str" s="7" r="J105">
        <f>'Ergebnisse So'!J31</f>
        <v>TV Dieburg</v>
      </c>
      <c s="74" r="K105"/>
      <c t="str" s="7" r="L105">
        <f>'Ergebnisse So'!L31</f>
        <v>Großenasper SV</v>
      </c>
      <c t="str" s="7" r="M105">
        <f>'Ergebnisse So'!M31</f>
        <v>Verlierer Spiel 122</v>
      </c>
      <c t="str" s="7" r="N105">
        <f>'Ergebnisse So'!N31</f>
        <v> -</v>
      </c>
      <c t="str" s="7" r="O105">
        <f>'Ergebnisse So'!O31</f>
        <v>Verlierer Spiel 133</v>
      </c>
      <c t="str" s="7" r="P105">
        <f>'Ergebnisse So'!P31</f>
        <v>Verlierer Spiel 124</v>
      </c>
      <c s="110" r="Q105"/>
      <c s="111" r="R105"/>
      <c s="110" r="S105"/>
      <c s="110" r="T105"/>
      <c s="110" r="U105"/>
      <c s="111" r="V105"/>
      <c s="110" r="W105"/>
      <c s="110" r="X105"/>
      <c s="110" r="Y105"/>
      <c s="111" r="Z105"/>
      <c s="110" r="AA105"/>
      <c s="110" r="AB105"/>
      <c s="110" r="AC105"/>
      <c s="110" r="AD105"/>
      <c s="110" r="AE105"/>
      <c s="110" r="AF105"/>
      <c s="110" r="AG105"/>
      <c s="112" r="AH105"/>
      <c s="112" r="AI105"/>
      <c s="112" r="AJ105"/>
      <c s="112" r="AK105"/>
      <c s="112" r="AL105"/>
      <c s="112" r="AM105"/>
      <c s="112" r="AN105"/>
      <c s="7" r="AO105"/>
      <c s="93" r="AP105"/>
      <c s="7" r="AQ105"/>
      <c s="7" r="AR105"/>
      <c s="7" r="AS105"/>
      <c s="82" r="AT105"/>
      <c s="94" r="AU105"/>
      <c s="114" r="AV105"/>
      <c s="99" r="AW105"/>
      <c s="115" r="AX105"/>
      <c s="115" r="AY105"/>
      <c s="115" r="AZ105"/>
      <c s="117" r="BA105"/>
      <c s="117" r="BB105"/>
      <c s="117" r="BC105"/>
      <c s="101" r="BD105"/>
      <c s="100" r="BE105"/>
      <c s="101" r="BF105"/>
      <c s="116" r="BG105"/>
      <c s="101" r="BH105"/>
      <c s="100" r="BI105"/>
      <c s="101" r="BJ105"/>
      <c s="116" r="BK105"/>
      <c s="101" r="BL105"/>
      <c s="100" r="BM105"/>
      <c s="101" r="BN105"/>
      <c s="96" r="BO105"/>
      <c s="96" r="BP105"/>
      <c s="96" r="BQ105"/>
      <c s="96" r="BR105"/>
      <c s="96" r="BS105"/>
      <c s="96" r="BT105"/>
      <c s="103" r="BU105"/>
      <c s="103" r="BV105"/>
      <c s="103" r="BW105"/>
      <c s="103" r="BX105"/>
      <c s="103" r="BY105"/>
      <c s="103" r="BZ105"/>
      <c s="7" r="CA105"/>
      <c s="74" r="CB105"/>
      <c s="74" r="CC105"/>
      <c s="74" r="CD105"/>
      <c s="74" r="CE105"/>
      <c s="74" r="CF105"/>
      <c s="74" r="CG105"/>
      <c s="74" r="CH105"/>
      <c s="74" r="CI105"/>
      <c s="74" r="CJ105"/>
    </row>
    <row customHeight="1" r="106" hidden="1" ht="15.75">
      <c t="str" s="7" r="A106">
        <f>'Ergebnisse So'!A32</f>
        <v>127</v>
      </c>
      <c t="str" s="7" r="B106">
        <f>'Ergebnisse So'!B32</f>
        <v>9/28/2014</v>
      </c>
      <c t="str" s="7" r="C106">
        <f>'Ergebnisse So'!C32</f>
        <v>männlich U16</v>
      </c>
      <c t="str" s="7" r="D106">
        <f>'Ergebnisse So'!D32</f>
        <v>Pl 13/16</v>
      </c>
      <c t="str" s="7" r="E106">
        <f>'Ergebnisse So'!E32</f>
        <v>19</v>
      </c>
      <c t="str" s="7" r="F106">
        <f>'Ergebnisse So'!F32</f>
        <v>1</v>
      </c>
      <c t="str" s="7" r="G106">
        <f>'Ergebnisse So'!G32</f>
        <v>127</v>
      </c>
      <c t="str" s="7" r="H106">
        <f>'Ergebnisse So'!H32</f>
        <v>SV Kubschütz</v>
      </c>
      <c t="str" s="7" r="I106">
        <f>'Ergebnisse So'!I32</f>
        <v>-</v>
      </c>
      <c t="str" s="7" r="J106">
        <f>'Ergebnisse So'!J32</f>
        <v>SV Düdenbüttel</v>
      </c>
      <c s="74" r="K106"/>
      <c t="str" s="7" r="L106">
        <f>'Ergebnisse So'!L32</f>
        <v>TS Thiersheim</v>
      </c>
      <c t="str" s="7" r="M106">
        <f>'Ergebnisse So'!M32</f>
        <v>4.Grp.B</v>
      </c>
      <c t="str" s="7" r="N106">
        <f>'Ergebnisse So'!N32</f>
        <v/>
      </c>
      <c t="str" s="7" r="O106">
        <f>'Ergebnisse So'!O32</f>
        <v>4.Grp.D</v>
      </c>
      <c t="str" s="7" r="P106">
        <f>'Ergebnisse So'!P32</f>
        <v>4.Grp.C</v>
      </c>
      <c s="110" r="Q106"/>
      <c s="111" r="R106"/>
      <c s="110" r="S106"/>
      <c s="110" r="T106"/>
      <c s="110" r="U106"/>
      <c s="111" r="V106"/>
      <c s="110" r="W106"/>
      <c s="110" r="X106"/>
      <c s="110" r="Y106"/>
      <c s="111" r="Z106"/>
      <c s="110" r="AA106"/>
      <c s="110" r="AB106"/>
      <c s="110" r="AC106"/>
      <c s="110" r="AD106"/>
      <c s="110" r="AE106"/>
      <c s="110" r="AF106"/>
      <c s="110" r="AG106"/>
      <c s="112" r="AH106"/>
      <c s="112" r="AI106"/>
      <c s="112" r="AJ106"/>
      <c s="112" r="AK106"/>
      <c s="112" r="AL106"/>
      <c s="112" r="AM106"/>
      <c s="112" r="AN106"/>
      <c s="7" r="AO106"/>
      <c s="93" r="AP106"/>
      <c s="7" r="AQ106"/>
      <c s="7" r="AR106"/>
      <c s="7" r="AS106"/>
      <c s="82" r="AT106"/>
      <c s="94" r="AU106"/>
      <c s="114" r="AV106"/>
      <c s="99" r="AW106"/>
      <c s="115" r="AX106"/>
      <c s="115" r="AY106"/>
      <c s="115" r="AZ106"/>
      <c s="117" r="BA106"/>
      <c s="117" r="BB106"/>
      <c s="117" r="BC106"/>
      <c s="101" r="BD106"/>
      <c s="100" r="BE106"/>
      <c s="101" r="BF106"/>
      <c s="116" r="BG106"/>
      <c s="101" r="BH106"/>
      <c s="100" r="BI106"/>
      <c s="101" r="BJ106"/>
      <c s="116" r="BK106"/>
      <c s="101" r="BL106"/>
      <c s="100" r="BM106"/>
      <c s="101" r="BN106"/>
      <c s="96" r="BO106"/>
      <c s="96" r="BP106"/>
      <c s="96" r="BQ106"/>
      <c s="96" r="BR106"/>
      <c s="96" r="BS106"/>
      <c s="96" r="BT106"/>
      <c s="103" r="BU106"/>
      <c s="103" r="BV106"/>
      <c s="103" r="BW106"/>
      <c s="103" r="BX106"/>
      <c s="103" r="BY106"/>
      <c s="103" r="BZ106"/>
      <c s="7" r="CA106"/>
      <c s="74" r="CB106"/>
      <c s="74" r="CC106"/>
      <c s="74" r="CD106"/>
      <c s="74" r="CE106"/>
      <c s="74" r="CF106"/>
      <c s="74" r="CG106"/>
      <c s="74" r="CH106"/>
      <c s="74" r="CI106"/>
      <c s="74" r="CJ106"/>
    </row>
    <row customHeight="1" r="107" hidden="1" ht="15.75">
      <c t="str" s="7" r="A107">
        <f>'Ergebnisse So'!A33</f>
        <v>135</v>
      </c>
      <c t="str" s="7" r="B107">
        <f>'Ergebnisse So'!B33</f>
        <v>9/28/2014</v>
      </c>
      <c t="str" s="7" r="C107">
        <f>'Ergebnisse So'!C33</f>
        <v>männlich U16</v>
      </c>
      <c t="str" s="7" r="D107">
        <f>'Ergebnisse So'!D33</f>
        <v>Pl 21/24</v>
      </c>
      <c t="str" s="7" r="E107">
        <f>'Ergebnisse So'!E33</f>
        <v>19</v>
      </c>
      <c t="str" s="7" r="F107">
        <f>'Ergebnisse So'!F33</f>
        <v>2</v>
      </c>
      <c t="str" s="7" r="G107">
        <f>'Ergebnisse So'!G33</f>
        <v>135</v>
      </c>
      <c t="str" s="7" r="H107">
        <f>'Ergebnisse So'!H33</f>
        <v>TSV Hagen</v>
      </c>
      <c t="str" s="7" r="I107">
        <f>'Ergebnisse So'!I33</f>
        <v>-</v>
      </c>
      <c t="str" s="7" r="J107">
        <f>'Ergebnisse So'!J33</f>
        <v>TV Voerde</v>
      </c>
      <c s="74" r="K107"/>
      <c t="str" s="7" r="L107">
        <f>'Ergebnisse So'!L33</f>
        <v>TV Langen</v>
      </c>
      <c t="str" s="7" r="M107">
        <f>'Ergebnisse So'!M33</f>
        <v>Sieger Spiel 122</v>
      </c>
      <c t="str" s="7" r="N107">
        <f>'Ergebnisse So'!N33</f>
        <v/>
      </c>
      <c t="str" s="7" r="O107">
        <f>'Ergebnisse So'!O33</f>
        <v>Sieger Spiel 133</v>
      </c>
      <c t="str" s="7" r="P107">
        <f>'Ergebnisse So'!P33</f>
        <v>Verlierer Spiel 126</v>
      </c>
      <c s="110" r="Q107"/>
      <c s="111" r="R107"/>
      <c s="110" r="S107"/>
      <c s="110" r="T107"/>
      <c s="110" r="U107"/>
      <c s="111" r="V107"/>
      <c s="110" r="W107"/>
      <c s="110" r="X107"/>
      <c s="110" r="Y107"/>
      <c s="111" r="Z107"/>
      <c s="110" r="AA107"/>
      <c s="110" r="AB107"/>
      <c s="110" r="AC107"/>
      <c s="110" r="AD107"/>
      <c s="110" r="AE107"/>
      <c s="110" r="AF107"/>
      <c s="110" r="AG107"/>
      <c s="112" r="AH107"/>
      <c s="112" r="AI107"/>
      <c s="112" r="AJ107"/>
      <c s="112" r="AK107"/>
      <c s="112" r="AL107"/>
      <c s="112" r="AM107"/>
      <c s="112" r="AN107"/>
      <c s="7" r="AO107"/>
      <c s="93" r="AP107"/>
      <c s="7" r="AQ107"/>
      <c s="7" r="AR107"/>
      <c s="7" r="AS107"/>
      <c s="82" r="AT107"/>
      <c s="94" r="AU107"/>
      <c s="114" r="AV107"/>
      <c s="99" r="AW107"/>
      <c s="115" r="AX107"/>
      <c s="115" r="AY107"/>
      <c s="115" r="AZ107"/>
      <c s="117" r="BA107"/>
      <c s="117" r="BB107"/>
      <c s="117" r="BC107"/>
      <c s="101" r="BD107"/>
      <c s="100" r="BE107"/>
      <c s="101" r="BF107"/>
      <c s="116" r="BG107"/>
      <c s="101" r="BH107"/>
      <c s="100" r="BI107"/>
      <c s="101" r="BJ107"/>
      <c s="116" r="BK107"/>
      <c s="101" r="BL107"/>
      <c s="100" r="BM107"/>
      <c s="101" r="BN107"/>
      <c s="96" r="BO107"/>
      <c s="96" r="BP107"/>
      <c s="96" r="BQ107"/>
      <c s="96" r="BR107"/>
      <c s="96" r="BS107"/>
      <c s="96" r="BT107"/>
      <c s="103" r="BU107"/>
      <c s="103" r="BV107"/>
      <c s="103" r="BW107"/>
      <c s="103" r="BX107"/>
      <c s="103" r="BY107"/>
      <c s="103" r="BZ107"/>
      <c s="7" r="CA107"/>
      <c s="74" r="CB107"/>
      <c s="74" r="CC107"/>
      <c s="74" r="CD107"/>
      <c s="74" r="CE107"/>
      <c s="74" r="CF107"/>
      <c s="74" r="CG107"/>
      <c s="74" r="CH107"/>
      <c s="74" r="CI107"/>
      <c s="74" r="CJ107"/>
    </row>
    <row customHeight="1" r="108" hidden="1" ht="15.75">
      <c t="str" s="7" r="A108">
        <f>'Ergebnisse So'!A34</f>
        <v>129</v>
      </c>
      <c t="str" s="7" r="B108">
        <f>'Ergebnisse So'!B34</f>
        <v>9/28/2014</v>
      </c>
      <c t="str" s="7" r="C108">
        <f>'Ergebnisse So'!C34</f>
        <v>männlich U16</v>
      </c>
      <c t="str" s="7" r="D108">
        <f>'Ergebnisse So'!D34</f>
        <v>Pl 19/20</v>
      </c>
      <c t="str" s="7" r="E108">
        <f>'Ergebnisse So'!E34</f>
        <v>20</v>
      </c>
      <c t="str" s="7" r="F108">
        <f>'Ergebnisse So'!F34</f>
        <v>1</v>
      </c>
      <c t="str" s="7" r="G108">
        <f>'Ergebnisse So'!G34</f>
        <v>129</v>
      </c>
      <c t="str" s="7" r="H108">
        <f>'Ergebnisse So'!H34</f>
        <v>MTSV Selsingen</v>
      </c>
      <c t="str" s="7" r="I108">
        <f>'Ergebnisse So'!I34</f>
        <v>-</v>
      </c>
      <c t="str" s="7" r="J108">
        <f>'Ergebnisse So'!J34</f>
        <v>VfL Pinneberg</v>
      </c>
      <c s="74" r="K108"/>
      <c t="str" s="7" r="L108">
        <f>'Ergebnisse So'!L34</f>
        <v>SV Kubschütz</v>
      </c>
      <c t="str" s="7" r="M108">
        <f>'Ergebnisse So'!M34</f>
        <v>Verlierer Spiel 121</v>
      </c>
      <c t="str" s="7" r="N108">
        <f>'Ergebnisse So'!N34</f>
        <v> -</v>
      </c>
      <c t="str" s="7" r="O108">
        <f>'Ergebnisse So'!O34</f>
        <v>Verlierer Spiel 123</v>
      </c>
      <c t="str" s="7" r="P108">
        <f>'Ergebnisse So'!P34</f>
        <v>Verlierer Spiel 127</v>
      </c>
      <c s="110" r="Q108"/>
      <c s="111" r="R108"/>
      <c s="110" r="S108"/>
      <c s="110" r="T108"/>
      <c s="110" r="U108"/>
      <c s="111" r="V108"/>
      <c s="110" r="W108"/>
      <c s="110" r="X108"/>
      <c s="110" r="Y108"/>
      <c s="111" r="Z108"/>
      <c s="110" r="AA108"/>
      <c s="110" r="AB108"/>
      <c s="110" r="AC108"/>
      <c s="110" r="AD108"/>
      <c s="110" r="AE108"/>
      <c s="110" r="AF108"/>
      <c s="110" r="AG108"/>
      <c s="112" r="AH108"/>
      <c s="112" r="AI108"/>
      <c s="112" r="AJ108"/>
      <c s="112" r="AK108"/>
      <c s="112" r="AL108"/>
      <c s="112" r="AM108"/>
      <c s="112" r="AN108"/>
      <c s="7" r="AO108"/>
      <c s="93" r="AP108"/>
      <c s="7" r="AQ108"/>
      <c s="7" r="AR108"/>
      <c s="7" r="AS108"/>
      <c s="82" r="AT108"/>
      <c s="94" r="AU108"/>
      <c s="114" r="AV108"/>
      <c s="99" r="AW108"/>
      <c s="115" r="AX108"/>
      <c s="115" r="AY108"/>
      <c s="115" r="AZ108"/>
      <c s="117" r="BA108"/>
      <c s="117" r="BB108"/>
      <c s="117" r="BC108"/>
      <c s="101" r="BD108"/>
      <c s="100" r="BE108"/>
      <c s="101" r="BF108"/>
      <c s="116" r="BG108"/>
      <c s="101" r="BH108"/>
      <c s="100" r="BI108"/>
      <c s="101" r="BJ108"/>
      <c s="116" r="BK108"/>
      <c s="101" r="BL108"/>
      <c s="100" r="BM108"/>
      <c s="101" r="BN108"/>
      <c s="96" r="BO108"/>
      <c s="96" r="BP108"/>
      <c s="96" r="BQ108"/>
      <c s="96" r="BR108"/>
      <c s="96" r="BS108"/>
      <c s="96" r="BT108"/>
      <c s="103" r="BU108"/>
      <c s="103" r="BV108"/>
      <c s="103" r="BW108"/>
      <c s="103" r="BX108"/>
      <c s="103" r="BY108"/>
      <c s="103" r="BZ108"/>
      <c s="7" r="CA108"/>
      <c s="74" r="CB108"/>
      <c s="74" r="CC108"/>
      <c s="74" r="CD108"/>
      <c s="74" r="CE108"/>
      <c s="74" r="CF108"/>
      <c s="74" r="CG108"/>
      <c s="74" r="CH108"/>
      <c s="74" r="CI108"/>
      <c s="74" r="CJ108"/>
    </row>
    <row customHeight="1" r="109" hidden="1" ht="15.75">
      <c t="str" s="7" r="A109">
        <f>'Ergebnisse So'!A35</f>
        <v>136</v>
      </c>
      <c t="str" s="7" r="B109">
        <f>'Ergebnisse So'!B35</f>
        <v>9/28/2014</v>
      </c>
      <c t="str" s="7" r="C109">
        <f>'Ergebnisse So'!C35</f>
        <v>männlich U16</v>
      </c>
      <c t="str" s="7" r="D109">
        <f>'Ergebnisse So'!D35</f>
        <v>Pl 23/24</v>
      </c>
      <c t="str" s="7" r="E109">
        <f>'Ergebnisse So'!E35</f>
        <v>20</v>
      </c>
      <c t="str" s="7" r="F109">
        <f>'Ergebnisse So'!F35</f>
        <v>2</v>
      </c>
      <c t="str" s="7" r="G109">
        <f>'Ergebnisse So'!G35</f>
        <v>136</v>
      </c>
      <c t="str" s="7" r="H109">
        <f>'Ergebnisse So'!H35</f>
        <v>Großenasper SV</v>
      </c>
      <c t="str" s="7" r="I109">
        <f>'Ergebnisse So'!I35</f>
        <v>-</v>
      </c>
      <c t="str" s="7" r="J109">
        <f>'Ergebnisse So'!J35</f>
        <v>TV Voerde</v>
      </c>
      <c s="74" r="K109"/>
      <c t="str" s="7" r="L109">
        <f>'Ergebnisse So'!L35</f>
        <v>TV Dieburg</v>
      </c>
      <c t="str" s="7" r="M109">
        <f>'Ergebnisse So'!M35</f>
        <v>Verlierer Spiel 124</v>
      </c>
      <c t="str" s="7" r="N109">
        <f>'Ergebnisse So'!N35</f>
        <v> -</v>
      </c>
      <c t="str" s="7" r="O109">
        <f>'Ergebnisse So'!O35</f>
        <v>Verlierer Spiel 135</v>
      </c>
      <c t="str" s="7" r="P109">
        <f>'Ergebnisse So'!P35</f>
        <v>Sieger Spiel 126</v>
      </c>
      <c s="110" r="Q109"/>
      <c s="111" r="R109"/>
      <c s="110" r="S109"/>
      <c s="110" r="T109"/>
      <c s="110" r="U109"/>
      <c s="111" r="V109"/>
      <c s="110" r="W109"/>
      <c s="110" r="X109"/>
      <c s="110" r="Y109"/>
      <c s="111" r="Z109"/>
      <c s="110" r="AA109"/>
      <c s="110" r="AB109"/>
      <c s="110" r="AC109"/>
      <c s="110" r="AD109"/>
      <c s="110" r="AE109"/>
      <c s="110" r="AF109"/>
      <c s="110" r="AG109"/>
      <c s="112" r="AH109"/>
      <c s="112" r="AI109"/>
      <c s="112" r="AJ109"/>
      <c s="112" r="AK109"/>
      <c s="112" r="AL109"/>
      <c s="112" r="AM109"/>
      <c s="112" r="AN109"/>
      <c s="7" r="AO109"/>
      <c s="93" r="AP109"/>
      <c s="7" r="AQ109"/>
      <c s="7" r="AR109"/>
      <c s="7" r="AS109"/>
      <c s="82" r="AT109"/>
      <c s="94" r="AU109"/>
      <c s="114" r="AV109"/>
      <c s="99" r="AW109"/>
      <c s="115" r="AX109"/>
      <c s="115" r="AY109"/>
      <c s="115" r="AZ109"/>
      <c s="117" r="BA109"/>
      <c s="117" r="BB109"/>
      <c s="117" r="BC109"/>
      <c s="101" r="BD109"/>
      <c s="100" r="BE109"/>
      <c s="101" r="BF109"/>
      <c s="116" r="BG109"/>
      <c s="101" r="BH109"/>
      <c s="100" r="BI109"/>
      <c s="101" r="BJ109"/>
      <c s="116" r="BK109"/>
      <c s="101" r="BL109"/>
      <c s="100" r="BM109"/>
      <c s="101" r="BN109"/>
      <c s="96" r="BO109"/>
      <c s="96" r="BP109"/>
      <c s="96" r="BQ109"/>
      <c s="96" r="BR109"/>
      <c s="96" r="BS109"/>
      <c s="96" r="BT109"/>
      <c s="103" r="BU109"/>
      <c s="103" r="BV109"/>
      <c s="103" r="BW109"/>
      <c s="103" r="BX109"/>
      <c s="103" r="BY109"/>
      <c s="103" r="BZ109"/>
      <c s="7" r="CA109"/>
      <c s="74" r="CB109"/>
      <c s="74" r="CC109"/>
      <c s="74" r="CD109"/>
      <c s="74" r="CE109"/>
      <c s="74" r="CF109"/>
      <c s="74" r="CG109"/>
      <c s="74" r="CH109"/>
      <c s="74" r="CI109"/>
      <c s="74" r="CJ109"/>
    </row>
    <row customHeight="1" r="110" hidden="1" ht="15.75">
      <c t="str" s="7" r="A110">
        <f>'Ergebnisse So'!A36</f>
        <v>131</v>
      </c>
      <c t="str" s="7" r="B110">
        <f>'Ergebnisse So'!B36</f>
        <v>9/28/2014</v>
      </c>
      <c t="str" s="7" r="C110">
        <f>'Ergebnisse So'!C36</f>
        <v>männlich U16</v>
      </c>
      <c t="str" s="7" r="D110">
        <f>'Ergebnisse So'!D36</f>
        <v>Pl 13/14</v>
      </c>
      <c t="str" s="7" r="E110">
        <f>'Ergebnisse So'!E36</f>
        <v>21</v>
      </c>
      <c t="str" s="7" r="F110">
        <f>'Ergebnisse So'!F36</f>
        <v>1</v>
      </c>
      <c t="str" s="7" r="G110">
        <f>'Ergebnisse So'!G36</f>
        <v>131</v>
      </c>
      <c t="str" s="7" r="H110">
        <f>'Ergebnisse So'!H36</f>
        <v>TV Elsava Elsenfeld</v>
      </c>
      <c t="str" s="7" r="I110">
        <f>'Ergebnisse So'!I36</f>
        <v>-</v>
      </c>
      <c t="str" s="7" r="J110">
        <f>'Ergebnisse So'!J36</f>
        <v>SV Düdenbüttel</v>
      </c>
      <c s="74" r="K110"/>
      <c t="str" s="7" r="L110">
        <f>'Ergebnisse So'!L36</f>
        <v>VfL Pinneberg</v>
      </c>
      <c t="str" s="7" r="M110">
        <f>'Ergebnisse So'!M36</f>
        <v>Sieger Spiel 125</v>
      </c>
      <c t="str" s="7" r="N110">
        <f>'Ergebnisse So'!N36</f>
        <v> -</v>
      </c>
      <c t="str" s="7" r="O110">
        <f>'Ergebnisse So'!O36</f>
        <v>Sieger Spiel 127</v>
      </c>
      <c t="str" s="7" r="P110">
        <f>'Ergebnisse So'!P36</f>
        <v>Verlierer Spiel 129</v>
      </c>
      <c s="110" r="Q110"/>
      <c s="111" r="R110"/>
      <c s="110" r="S110"/>
      <c s="110" r="T110"/>
      <c s="110" r="U110"/>
      <c s="111" r="V110"/>
      <c s="110" r="W110"/>
      <c s="110" r="X110"/>
      <c s="110" r="Y110"/>
      <c s="111" r="Z110"/>
      <c s="110" r="AA110"/>
      <c s="110" r="AB110"/>
      <c s="110" r="AC110"/>
      <c s="110" r="AD110"/>
      <c s="110" r="AE110"/>
      <c s="110" r="AF110"/>
      <c s="110" r="AG110"/>
      <c s="112" r="AH110"/>
      <c s="112" r="AI110"/>
      <c s="112" r="AJ110"/>
      <c s="112" r="AK110"/>
      <c s="112" r="AL110"/>
      <c s="112" r="AM110"/>
      <c s="112" r="AN110"/>
      <c s="7" r="AO110"/>
      <c s="93" r="AP110"/>
      <c s="7" r="AQ110"/>
      <c s="7" r="AR110"/>
      <c s="7" r="AS110"/>
      <c s="82" r="AT110"/>
      <c s="94" r="AU110"/>
      <c s="114" r="AV110"/>
      <c s="99" r="AW110"/>
      <c s="115" r="AX110"/>
      <c s="115" r="AY110"/>
      <c s="115" r="AZ110"/>
      <c s="117" r="BA110"/>
      <c s="117" r="BB110"/>
      <c s="117" r="BC110"/>
      <c s="101" r="BD110"/>
      <c s="100" r="BE110"/>
      <c s="101" r="BF110"/>
      <c s="116" r="BG110"/>
      <c s="101" r="BH110"/>
      <c s="100" r="BI110"/>
      <c s="101" r="BJ110"/>
      <c s="116" r="BK110"/>
      <c s="101" r="BL110"/>
      <c s="100" r="BM110"/>
      <c s="101" r="BN110"/>
      <c s="96" r="BO110"/>
      <c s="96" r="BP110"/>
      <c s="96" r="BQ110"/>
      <c s="96" r="BR110"/>
      <c s="96" r="BS110"/>
      <c s="96" r="BT110"/>
      <c s="103" r="BU110"/>
      <c s="103" r="BV110"/>
      <c s="103" r="BW110"/>
      <c s="103" r="BX110"/>
      <c s="103" r="BY110"/>
      <c s="103" r="BZ110"/>
      <c s="7" r="CA110"/>
      <c s="74" r="CB110"/>
      <c s="74" r="CC110"/>
      <c s="74" r="CD110"/>
      <c s="74" r="CE110"/>
      <c s="74" r="CF110"/>
      <c s="74" r="CG110"/>
      <c s="74" r="CH110"/>
      <c s="74" r="CI110"/>
      <c s="74" r="CJ110"/>
    </row>
    <row customHeight="1" r="111" hidden="1" ht="15.75">
      <c t="str" s="7" r="A111">
        <f>'Ergebnisse So'!A37</f>
        <v>137</v>
      </c>
      <c t="str" s="7" r="B111">
        <f>'Ergebnisse So'!B37</f>
        <v>9/28/2014</v>
      </c>
      <c t="str" s="7" r="C111">
        <f>'Ergebnisse So'!C37</f>
        <v>männlich U16</v>
      </c>
      <c t="str" s="7" r="D111">
        <f>'Ergebnisse So'!D37</f>
        <v>Pl 21/22</v>
      </c>
      <c t="str" s="7" r="E111">
        <f>'Ergebnisse So'!E37</f>
        <v>21</v>
      </c>
      <c t="str" s="7" r="F111">
        <f>'Ergebnisse So'!F37</f>
        <v>2</v>
      </c>
      <c t="str" s="7" r="G111">
        <f>'Ergebnisse So'!G37</f>
        <v>137</v>
      </c>
      <c t="str" s="7" r="H111">
        <f>'Ergebnisse So'!H37</f>
        <v>TSV Lola</v>
      </c>
      <c t="str" s="7" r="I111">
        <f>'Ergebnisse So'!I37</f>
        <v>-</v>
      </c>
      <c t="str" s="7" r="J111">
        <f>'Ergebnisse So'!J37</f>
        <v>TSV Hagen</v>
      </c>
      <c s="74" r="K111"/>
      <c t="str" s="7" r="L111">
        <f>'Ergebnisse So'!L37</f>
        <v>TV Voerde</v>
      </c>
      <c t="str" s="7" r="M111">
        <f>'Ergebnisse So'!M37</f>
        <v>Sieger Spiel 124</v>
      </c>
      <c t="str" s="7" r="N111">
        <f>'Ergebnisse So'!N37</f>
        <v> -</v>
      </c>
      <c t="str" s="7" r="O111">
        <f>'Ergebnisse So'!O37</f>
        <v>Sieger Spiel 135</v>
      </c>
      <c t="str" s="7" r="P111">
        <f>'Ergebnisse So'!P37</f>
        <v>Sieger Spiel 136</v>
      </c>
      <c s="110" r="Q111"/>
      <c s="111" r="R111"/>
      <c s="110" r="S111"/>
      <c s="110" r="T111"/>
      <c s="110" r="U111"/>
      <c s="111" r="V111"/>
      <c s="110" r="W111"/>
      <c s="110" r="X111"/>
      <c s="110" r="Y111"/>
      <c s="111" r="Z111"/>
      <c s="110" r="AA111"/>
      <c s="110" r="AB111"/>
      <c s="110" r="AC111"/>
      <c s="110" r="AD111"/>
      <c s="110" r="AE111"/>
      <c s="110" r="AF111"/>
      <c s="110" r="AG111"/>
      <c s="112" r="AH111"/>
      <c s="112" r="AI111"/>
      <c s="112" r="AJ111"/>
      <c s="112" r="AK111"/>
      <c s="112" r="AL111"/>
      <c s="112" r="AM111"/>
      <c s="112" r="AN111"/>
      <c s="7" r="AO111"/>
      <c s="93" r="AP111"/>
      <c s="7" r="AQ111"/>
      <c s="7" r="AR111"/>
      <c s="7" r="AS111"/>
      <c s="82" r="AT111"/>
      <c s="94" r="AU111"/>
      <c s="114" r="AV111"/>
      <c s="99" r="AW111"/>
      <c s="115" r="AX111"/>
      <c s="115" r="AY111"/>
      <c s="115" r="AZ111"/>
      <c s="117" r="BA111"/>
      <c s="117" r="BB111"/>
      <c s="117" r="BC111"/>
      <c s="101" r="BD111"/>
      <c s="100" r="BE111"/>
      <c s="101" r="BF111"/>
      <c s="116" r="BG111"/>
      <c s="101" r="BH111"/>
      <c s="100" r="BI111"/>
      <c s="101" r="BJ111"/>
      <c s="116" r="BK111"/>
      <c s="101" r="BL111"/>
      <c s="100" r="BM111"/>
      <c s="101" r="BN111"/>
      <c s="96" r="BO111"/>
      <c s="96" r="BP111"/>
      <c s="96" r="BQ111"/>
      <c s="96" r="BR111"/>
      <c s="96" r="BS111"/>
      <c s="96" r="BT111"/>
      <c s="103" r="BU111"/>
      <c s="103" r="BV111"/>
      <c s="103" r="BW111"/>
      <c s="103" r="BX111"/>
      <c s="103" r="BY111"/>
      <c s="103" r="BZ111"/>
      <c s="7" r="CA111"/>
      <c s="74" r="CB111"/>
      <c s="74" r="CC111"/>
      <c s="74" r="CD111"/>
      <c s="74" r="CE111"/>
      <c s="74" r="CF111"/>
      <c s="74" r="CG111"/>
      <c s="74" r="CH111"/>
      <c s="74" r="CI111"/>
      <c s="74" r="CJ111"/>
    </row>
    <row customHeight="1" r="112" hidden="1" ht="15.75">
      <c t="str" s="7" r="A112">
        <f>'Ergebnisse So'!A38</f>
        <v>133</v>
      </c>
      <c t="str" s="7" r="B112">
        <f>'Ergebnisse So'!B38</f>
        <v>9/28/2014</v>
      </c>
      <c t="str" s="7" r="C112">
        <f>'Ergebnisse So'!C38</f>
        <v>männlich U16</v>
      </c>
      <c t="str" s="7" r="D112">
        <f>'Ergebnisse So'!D38</f>
        <v>PL 21/26</v>
      </c>
      <c t="str" s="7" r="E112">
        <f>'Ergebnisse So'!E38</f>
        <v>16</v>
      </c>
      <c t="str" s="7" r="F112">
        <f>'Ergebnisse So'!F38</f>
        <v>3</v>
      </c>
      <c t="str" s="7" r="G112">
        <f>'Ergebnisse So'!G38</f>
        <v>133</v>
      </c>
      <c t="str" s="7" r="H112">
        <f>'Ergebnisse So'!H38</f>
        <v>TV Dieburg</v>
      </c>
      <c t="str" s="7" r="I112">
        <f>'Ergebnisse So'!I38</f>
        <v>-</v>
      </c>
      <c t="str" s="7" r="J112">
        <f>'Ergebnisse So'!J38</f>
        <v>TV Voerde</v>
      </c>
      <c s="74" r="K112"/>
      <c t="str" s="7" r="L112">
        <f>'Ergebnisse So'!L38</f>
        <v>TSV Lola</v>
      </c>
      <c t="str" s="7" r="M112">
        <f>'Ergebnisse So'!M38</f>
        <v>6.Grp.B</v>
      </c>
      <c t="str" s="7" r="N112">
        <f>'Ergebnisse So'!N38</f>
        <v> -</v>
      </c>
      <c t="str" s="7" r="O112">
        <f>'Ergebnisse So'!O38</f>
        <v>7.Grp.D</v>
      </c>
      <c t="str" s="7" r="P112">
        <f>'Ergebnisse So'!P38</f>
        <v>6.Grp.C</v>
      </c>
      <c s="110" r="Q112"/>
      <c s="111" r="R112"/>
      <c s="110" r="S112"/>
      <c s="110" r="T112"/>
      <c s="110" r="U112"/>
      <c s="111" r="V112"/>
      <c s="110" r="W112"/>
      <c s="110" r="X112"/>
      <c s="110" r="Y112"/>
      <c s="111" r="Z112"/>
      <c s="110" r="AA112"/>
      <c s="110" r="AB112"/>
      <c s="110" r="AC112"/>
      <c s="110" r="AD112"/>
      <c s="110" r="AE112"/>
      <c s="110" r="AF112"/>
      <c s="110" r="AG112"/>
      <c s="112" r="AH112"/>
      <c s="112" r="AI112"/>
      <c s="112" r="AJ112"/>
      <c s="112" r="AK112"/>
      <c s="112" r="AL112"/>
      <c s="112" r="AM112"/>
      <c s="112" r="AN112"/>
      <c s="7" r="AO112"/>
      <c s="93" r="AP112"/>
      <c s="7" r="AQ112"/>
      <c s="7" r="AR112"/>
      <c s="7" r="AS112"/>
      <c s="82" r="AT112"/>
      <c s="94" r="AU112"/>
      <c s="114" r="AV112"/>
      <c s="99" r="AW112"/>
      <c s="115" r="AX112"/>
      <c s="115" r="AY112"/>
      <c s="115" r="AZ112"/>
      <c s="117" r="BA112"/>
      <c s="117" r="BB112"/>
      <c s="117" r="BC112"/>
      <c s="101" r="BD112"/>
      <c s="100" r="BE112"/>
      <c s="101" r="BF112"/>
      <c s="116" r="BG112"/>
      <c s="101" r="BH112"/>
      <c s="100" r="BI112"/>
      <c s="101" r="BJ112"/>
      <c s="116" r="BK112"/>
      <c s="101" r="BL112"/>
      <c s="100" r="BM112"/>
      <c s="101" r="BN112"/>
      <c s="96" r="BO112"/>
      <c s="96" r="BP112"/>
      <c s="96" r="BQ112"/>
      <c s="96" r="BR112"/>
      <c s="96" r="BS112"/>
      <c s="96" r="BT112"/>
      <c s="103" r="BU112"/>
      <c s="103" r="BV112"/>
      <c s="103" r="BW112"/>
      <c s="103" r="BX112"/>
      <c s="103" r="BY112"/>
      <c s="103" r="BZ112"/>
      <c s="7" r="CA112"/>
      <c s="74" r="CB112"/>
      <c s="74" r="CC112"/>
      <c s="74" r="CD112"/>
      <c s="74" r="CE112"/>
      <c s="74" r="CF112"/>
      <c s="74" r="CG112"/>
      <c s="74" r="CH112"/>
      <c s="74" r="CI112"/>
      <c s="74" r="CJ112"/>
    </row>
    <row customHeight="1" r="113" hidden="1" ht="15.75">
      <c t="str" s="7" r="A113">
        <f>'Ergebnisse So'!A39</f>
        <v>130</v>
      </c>
      <c t="str" s="7" r="B113">
        <f>'Ergebnisse So'!B39</f>
        <v>9/28/2014</v>
      </c>
      <c t="str" s="7" r="C113">
        <f>'Ergebnisse So'!C39</f>
        <v>männlich U16</v>
      </c>
      <c t="str" s="7" r="D113">
        <f>'Ergebnisse So'!D39</f>
        <v>Pl 17/18</v>
      </c>
      <c t="str" s="7" r="E113">
        <f>'Ergebnisse So'!E39</f>
        <v>20</v>
      </c>
      <c t="str" s="7" r="F113">
        <f>'Ergebnisse So'!F39</f>
        <v>3</v>
      </c>
      <c t="str" s="7" r="G113">
        <f>'Ergebnisse So'!G39</f>
        <v>130</v>
      </c>
      <c t="str" s="7" r="H113">
        <f>'Ergebnisse So'!H39</f>
        <v>TB Oppau</v>
      </c>
      <c t="str" s="7" r="I113">
        <f>'Ergebnisse So'!I39</f>
        <v>-</v>
      </c>
      <c t="str" s="7" r="J113">
        <f>'Ergebnisse So'!J39</f>
        <v>TV Eibach</v>
      </c>
      <c s="74" r="K113"/>
      <c t="str" s="7" r="L113">
        <f>'Ergebnisse So'!L39</f>
        <v>TS Thiersheim</v>
      </c>
      <c t="str" s="7" r="M113">
        <f>'Ergebnisse So'!M39</f>
        <v>Sieger Spiel 121</v>
      </c>
      <c t="str" s="7" r="N113">
        <f>'Ergebnisse So'!N39</f>
        <v/>
      </c>
      <c t="str" s="7" r="O113">
        <f>'Ergebnisse So'!O39</f>
        <v>Sieger Spiel 123</v>
      </c>
      <c t="str" s="7" r="P113">
        <f>'Ergebnisse So'!P39</f>
        <v>Verlierer Spiel 125</v>
      </c>
      <c s="110" r="Q113"/>
      <c s="111" r="R113"/>
      <c s="110" r="S113"/>
      <c s="110" r="T113"/>
      <c s="110" r="U113"/>
      <c s="111" r="V113"/>
      <c s="110" r="W113"/>
      <c s="110" r="X113"/>
      <c s="110" r="Y113"/>
      <c s="111" r="Z113"/>
      <c s="110" r="AA113"/>
      <c s="110" r="AB113"/>
      <c s="110" r="AC113"/>
      <c s="110" r="AD113"/>
      <c s="110" r="AE113"/>
      <c s="110" r="AF113"/>
      <c s="110" r="AG113"/>
      <c s="112" r="AH113"/>
      <c s="112" r="AI113"/>
      <c s="112" r="AJ113"/>
      <c s="112" r="AK113"/>
      <c s="112" r="AL113"/>
      <c s="112" r="AM113"/>
      <c s="112" r="AN113"/>
      <c s="7" r="AO113"/>
      <c s="93" r="AP113"/>
      <c s="7" r="AQ113"/>
      <c s="7" r="AR113"/>
      <c s="7" r="AS113"/>
      <c s="82" r="AT113"/>
      <c s="94" r="AU113"/>
      <c s="114" r="AV113"/>
      <c s="99" r="AW113"/>
      <c s="115" r="AX113"/>
      <c s="115" r="AY113"/>
      <c s="115" r="AZ113"/>
      <c s="117" r="BA113"/>
      <c s="117" r="BB113"/>
      <c s="117" r="BC113"/>
      <c s="101" r="BD113"/>
      <c s="100" r="BE113"/>
      <c s="101" r="BF113"/>
      <c s="116" r="BG113"/>
      <c s="101" r="BH113"/>
      <c s="100" r="BI113"/>
      <c s="101" r="BJ113"/>
      <c s="116" r="BK113"/>
      <c s="101" r="BL113"/>
      <c s="100" r="BM113"/>
      <c s="101" r="BN113"/>
      <c s="96" r="BO113"/>
      <c s="96" r="BP113"/>
      <c s="96" r="BQ113"/>
      <c s="96" r="BR113"/>
      <c s="96" r="BS113"/>
      <c s="96" r="BT113"/>
      <c s="103" r="BU113"/>
      <c s="103" r="BV113"/>
      <c s="103" r="BW113"/>
      <c s="103" r="BX113"/>
      <c s="103" r="BY113"/>
      <c s="103" r="BZ113"/>
      <c s="7" r="CA113"/>
      <c s="74" r="CB113"/>
      <c s="74" r="CC113"/>
      <c s="74" r="CD113"/>
      <c s="74" r="CE113"/>
      <c s="74" r="CF113"/>
      <c s="74" r="CG113"/>
      <c s="74" r="CH113"/>
      <c s="74" r="CI113"/>
      <c s="74" r="CJ113"/>
    </row>
    <row customHeight="1" r="114" hidden="1" ht="15.75">
      <c t="str" s="7" r="A114">
        <f>'Ergebnisse So'!A40</f>
        <v>132</v>
      </c>
      <c t="str" s="7" r="B114">
        <f>'Ergebnisse So'!B40</f>
        <v>9/28/2014</v>
      </c>
      <c t="str" s="7" r="C114">
        <f>'Ergebnisse So'!C40</f>
        <v>männlich U16</v>
      </c>
      <c t="str" s="7" r="D114">
        <f>'Ergebnisse So'!D40</f>
        <v>Pl 15/16</v>
      </c>
      <c t="str" s="7" r="E114">
        <f>'Ergebnisse So'!E40</f>
        <v>21</v>
      </c>
      <c t="str" s="7" r="F114">
        <f>'Ergebnisse So'!F40</f>
        <v>3</v>
      </c>
      <c t="str" s="7" r="G114">
        <f>'Ergebnisse So'!G40</f>
        <v>132</v>
      </c>
      <c t="str" s="7" r="H114">
        <f>'Ergebnisse So'!H40</f>
        <v>TS Thiersheim</v>
      </c>
      <c t="str" s="7" r="I114">
        <f>'Ergebnisse So'!I40</f>
        <v>-</v>
      </c>
      <c t="str" s="7" r="J114">
        <f>'Ergebnisse So'!J40</f>
        <v>SV Kubschütz</v>
      </c>
      <c s="74" r="K114"/>
      <c t="str" s="7" r="L114">
        <f>'Ergebnisse So'!L40</f>
        <v>TV Eibach</v>
      </c>
      <c t="str" s="7" r="M114">
        <f>'Ergebnisse So'!M40</f>
        <v>Verlierer Spiel 125</v>
      </c>
      <c t="str" s="7" r="N114">
        <f>'Ergebnisse So'!N40</f>
        <v> -</v>
      </c>
      <c t="str" s="7" r="O114">
        <f>'Ergebnisse So'!O40</f>
        <v>Verlierer Spiel 127</v>
      </c>
      <c t="str" s="7" r="P114">
        <f>'Ergebnisse So'!P40</f>
        <v>Verlierer Spiel 130</v>
      </c>
      <c s="110" r="Q114"/>
      <c s="111" r="R114"/>
      <c s="110" r="S114"/>
      <c s="110" r="T114"/>
      <c s="110" r="U114"/>
      <c s="111" r="V114"/>
      <c s="110" r="W114"/>
      <c s="110" r="X114"/>
      <c s="110" r="Y114"/>
      <c s="111" r="Z114"/>
      <c s="110" r="AA114"/>
      <c s="110" r="AB114"/>
      <c s="110" r="AC114"/>
      <c s="110" r="AD114"/>
      <c s="110" r="AE114"/>
      <c s="110" r="AF114"/>
      <c s="110" r="AG114"/>
      <c s="112" r="AH114"/>
      <c s="112" r="AI114"/>
      <c s="112" r="AJ114"/>
      <c s="112" r="AK114"/>
      <c s="112" r="AL114"/>
      <c s="112" r="AM114"/>
      <c s="112" r="AN114"/>
      <c s="7" r="AO114"/>
      <c s="93" r="AP114"/>
      <c s="7" r="AQ114"/>
      <c s="7" r="AR114"/>
      <c s="7" r="AS114"/>
      <c s="82" r="AT114"/>
      <c s="94" r="AU114"/>
      <c s="114" r="AV114"/>
      <c s="99" r="AW114"/>
      <c s="115" r="AX114"/>
      <c s="115" r="AY114"/>
      <c s="115" r="AZ114"/>
      <c s="117" r="BA114"/>
      <c s="117" r="BB114"/>
      <c s="117" r="BC114"/>
      <c s="101" r="BD114"/>
      <c s="100" r="BE114"/>
      <c s="101" r="BF114"/>
      <c s="116" r="BG114"/>
      <c s="101" r="BH114"/>
      <c s="100" r="BI114"/>
      <c s="101" r="BJ114"/>
      <c s="116" r="BK114"/>
      <c s="101" r="BL114"/>
      <c s="100" r="BM114"/>
      <c s="101" r="BN114"/>
      <c s="96" r="BO114"/>
      <c s="96" r="BP114"/>
      <c s="96" r="BQ114"/>
      <c s="96" r="BR114"/>
      <c s="96" r="BS114"/>
      <c s="96" r="BT114"/>
      <c s="103" r="BU114"/>
      <c s="103" r="BV114"/>
      <c s="103" r="BW114"/>
      <c s="103" r="BX114"/>
      <c s="103" r="BY114"/>
      <c s="103" r="BZ114"/>
      <c s="7" r="CA114"/>
      <c s="74" r="CB114"/>
      <c s="74" r="CC114"/>
      <c s="74" r="CD114"/>
      <c s="74" r="CE114"/>
      <c s="74" r="CF114"/>
      <c s="74" r="CG114"/>
      <c s="74" r="CH114"/>
      <c s="74" r="CI114"/>
      <c s="74" r="CJ114"/>
    </row>
    <row customHeight="1" r="115" ht="15.75">
      <c s="74" r="A115"/>
      <c s="74" r="B115"/>
      <c s="74" r="C115"/>
      <c s="74" r="D115"/>
      <c s="74" r="E115"/>
      <c s="74" r="F115"/>
      <c t="str" s="111" r="G115">
        <f>IF('Gruppe A'!AX$29=0,"",IF('Gruppe A'!AX$29=21,"","Achtung!  Punktgleichheit in Gruppe A"))</f>
        <v/>
      </c>
      <c s="111" r="AN115"/>
      <c t="str" s="7" r="AO115">
        <f>AU115</f>
        <v>46</v>
      </c>
      <c t="str" s="93" r="AP115">
        <f>'Spielplan Sa'!F$2</f>
        <v>9/27/2014</v>
      </c>
      <c t="str" s="7" r="AQ115">
        <f>'Spielplan Sa'!A$4</f>
        <v>männlich U16</v>
      </c>
      <c t="s" s="7" r="AR115">
        <v>495</v>
      </c>
      <c s="7" r="AS115">
        <v>11.0</v>
      </c>
      <c s="82" r="AT115">
        <v>1.0</v>
      </c>
      <c s="94" r="AU115">
        <v>46.0</v>
      </c>
      <c t="str" s="114" r="AV115">
        <f>'Spielplan Sa'!N34</f>
        <v>TSV Lola</v>
      </c>
      <c t="s" s="99" r="AW115">
        <v>496</v>
      </c>
      <c t="str" s="115" r="AX115">
        <f>'Spielplan Sa'!N35</f>
        <v>Leichlinger TV</v>
      </c>
      <c t="str" s="115" r="AY115">
        <f>'Spielplan Sa'!O35</f>
        <v/>
      </c>
      <c t="str" s="115" r="AZ115">
        <f>'Spielplan Sa'!P35</f>
        <v>TB Oppau</v>
      </c>
      <c t="s" s="106" r="BA115">
        <v>497</v>
      </c>
      <c t="s" s="106" r="BB115">
        <v>498</v>
      </c>
      <c t="s" s="106" r="BC115">
        <v>499</v>
      </c>
      <c s="118" r="BD115">
        <v>11.0</v>
      </c>
      <c t="s" s="100" r="BE115">
        <v>500</v>
      </c>
      <c s="118" r="BF115">
        <v>9.0</v>
      </c>
      <c s="116" r="BG115"/>
      <c s="118" r="BH115">
        <v>5.0</v>
      </c>
      <c t="s" s="100" r="BI115">
        <v>501</v>
      </c>
      <c s="118" r="BJ115">
        <v>11.0</v>
      </c>
      <c s="116" r="BK115"/>
      <c s="118" r="BL115">
        <v>6.0</v>
      </c>
      <c t="s" s="100" r="BM115">
        <v>502</v>
      </c>
      <c s="118" r="BN115">
        <v>11.0</v>
      </c>
      <c t="str" s="102" r="BO115">
        <f>IF(BD115=BF115,"",IF(BD115&gt;BF115,1,0))</f>
        <v>1</v>
      </c>
      <c t="str" s="102" r="BP115">
        <f>IF(BH115=BJ115,"",IF(BH115&gt;BJ115,1,0))</f>
        <v>0</v>
      </c>
      <c t="str" s="102" r="BQ115">
        <f>IF(BL115=BN115,"",IF(BL115&gt;BN115,1,0))</f>
        <v>0</v>
      </c>
      <c t="str" s="102" r="BR115">
        <f>IF(BD115=BF115,"",IF(BD115&lt;BF115,1,0))</f>
        <v>0</v>
      </c>
      <c t="str" s="102" r="BS115">
        <f>IF(BH115=BJ115,"",IF(BH115&lt;BJ115,1,0))</f>
        <v>1</v>
      </c>
      <c t="str" s="102" r="BT115">
        <f>IF(BL115=BN115,"",IF(BL115&lt;BN115,1,0))</f>
        <v>1</v>
      </c>
      <c t="str" s="103" r="BU115">
        <f>COUNTIF(BO115:BQ115,1)</f>
        <v>1</v>
      </c>
      <c t="s" s="103" r="BV115">
        <v>503</v>
      </c>
      <c t="str" s="103" r="BW115">
        <f>COUNTIF(BR115:BT115,1)</f>
        <v>2</v>
      </c>
      <c t="str" s="103" r="BX115">
        <f>IF(BU115=2,2,IF(BW115=2,0,BU115))</f>
        <v>0</v>
      </c>
      <c t="s" s="103" r="BY115">
        <v>504</v>
      </c>
      <c t="str" s="103" r="BZ115">
        <f>IF(BW115=2,2,IF(BU115=2,0,BW115))</f>
        <v>2</v>
      </c>
      <c s="74" r="CA115"/>
      <c s="74" r="CB115"/>
      <c s="74" r="CC115"/>
      <c s="74" r="CD115"/>
      <c s="74" r="CE115"/>
      <c s="74" r="CF115"/>
      <c s="74" r="CG115"/>
      <c s="74" r="CH115"/>
      <c s="74" r="CI115"/>
      <c s="74" r="CJ115"/>
    </row>
    <row customHeight="1" r="116" ht="15.75">
      <c s="74" r="A116"/>
      <c s="74" r="B116"/>
      <c s="74" r="C116"/>
      <c s="74" r="D116"/>
      <c s="74" r="E116"/>
      <c s="74" r="F116"/>
      <c t="str" s="119" r="G116">
        <f>IF('Gruppe A'!AX$29=0,"",IF('Gruppe A'!AX$29=21,"","Bitte Platzierung selbst ermitteln"))</f>
        <v/>
      </c>
      <c s="119" r="AN116"/>
      <c t="str" s="7" r="AO116">
        <f>AU116</f>
        <v>47</v>
      </c>
      <c t="str" s="93" r="AP116">
        <f>'Spielplan Sa'!F$2</f>
        <v>9/27/2014</v>
      </c>
      <c t="str" s="7" r="AQ116">
        <f>'Spielplan Sa'!A$4</f>
        <v>männlich U16</v>
      </c>
      <c t="s" s="7" r="AR116">
        <v>505</v>
      </c>
      <c s="7" r="AS116">
        <v>11.0</v>
      </c>
      <c s="82" r="AT116">
        <v>2.0</v>
      </c>
      <c s="94" r="AU116">
        <v>47.0</v>
      </c>
      <c t="str" s="120" r="AV116">
        <f>'Spielplan Sa'!S34</f>
        <v>TS Thiersheim</v>
      </c>
      <c t="s" s="108" r="AW116">
        <v>506</v>
      </c>
      <c t="str" s="95" r="AX116">
        <f>'Spielplan Sa'!S35</f>
        <v>TV Vaihingen/Enz</v>
      </c>
      <c t="str" s="95" r="AY116">
        <f>'Spielplan Sa'!T35</f>
        <v/>
      </c>
      <c t="str" s="95" r="AZ116">
        <f>'Spielplan Sa'!U35</f>
        <v>TV Eibach</v>
      </c>
      <c t="s" s="106" r="BA116">
        <v>507</v>
      </c>
      <c t="s" s="106" r="BB116">
        <v>508</v>
      </c>
      <c t="s" s="106" r="BC116">
        <v>509</v>
      </c>
      <c s="97" r="BD116">
        <v>5.0</v>
      </c>
      <c t="s" s="100" r="BE116">
        <v>510</v>
      </c>
      <c s="97" r="BF116">
        <v>11.0</v>
      </c>
      <c s="121" r="BG116"/>
      <c s="97" r="BH116">
        <v>4.0</v>
      </c>
      <c t="s" s="100" r="BI116">
        <v>511</v>
      </c>
      <c s="97" r="BJ116">
        <v>11.0</v>
      </c>
      <c s="121" r="BK116"/>
      <c s="102" r="BL116"/>
      <c t="s" s="100" r="BM116">
        <v>512</v>
      </c>
      <c s="102" r="BN116"/>
      <c t="str" s="102" r="BO116">
        <f>IF(BD116=BF116,"",IF(BD116&gt;BF116,1,0))</f>
        <v>0</v>
      </c>
      <c t="str" s="102" r="BP116">
        <f>IF(BH116=BJ116,"",IF(BH116&gt;BJ116,1,0))</f>
        <v>0</v>
      </c>
      <c t="str" s="102" r="BQ116">
        <f>IF(BL116=BN116,"",IF(BL116&gt;BN116,1,0))</f>
        <v/>
      </c>
      <c t="str" s="102" r="BR116">
        <f>IF(BD116=BF116,"",IF(BD116&lt;BF116,1,0))</f>
        <v>1</v>
      </c>
      <c t="str" s="102" r="BS116">
        <f>IF(BH116=BJ116,"",IF(BH116&lt;BJ116,1,0))</f>
        <v>1</v>
      </c>
      <c t="str" s="102" r="BT116">
        <f>IF(BL116=BN116,"",IF(BL116&lt;BN116,1,0))</f>
        <v/>
      </c>
      <c t="str" s="103" r="BU116">
        <f>COUNTIF(BO116:BQ116,1)</f>
        <v>0</v>
      </c>
      <c t="s" s="103" r="BV116">
        <v>513</v>
      </c>
      <c t="str" s="103" r="BW116">
        <f>COUNTIF(BR116:BT116,1)</f>
        <v>2</v>
      </c>
      <c t="str" s="103" r="BX116">
        <f>IF(BU116=2,2,IF(BW116=2,0,BU116))</f>
        <v>0</v>
      </c>
      <c t="s" s="103" r="BY116">
        <v>514</v>
      </c>
      <c t="str" s="103" r="BZ116">
        <f>IF(BW116=2,2,IF(BU116=2,0,BW116))</f>
        <v>2</v>
      </c>
      <c s="74" r="CA116"/>
      <c s="74" r="CB116"/>
      <c s="74" r="CC116"/>
      <c s="74" r="CD116"/>
      <c s="74" r="CE116"/>
      <c s="74" r="CF116"/>
      <c s="74" r="CG116"/>
      <c s="74" r="CH116"/>
      <c s="74" r="CI116"/>
      <c s="74" r="CJ116"/>
    </row>
    <row customHeight="1" r="117" ht="15.75">
      <c s="74" r="A117"/>
      <c s="74" r="B117"/>
      <c s="74" r="C117"/>
      <c s="74" r="D117"/>
      <c s="74" r="E117"/>
      <c s="74" r="F117"/>
      <c s="122" r="G117"/>
      <c s="114" r="H117"/>
      <c s="116" r="I117"/>
      <c s="114" r="J117"/>
      <c s="114" r="K117"/>
      <c s="114" r="L117"/>
      <c s="114" r="M117"/>
      <c s="114" r="N117"/>
      <c s="114" r="O117"/>
      <c s="114" r="P117"/>
      <c s="116" r="Q117"/>
      <c s="119" r="R117"/>
      <c s="116" r="S117"/>
      <c s="116" r="T117"/>
      <c s="116" r="U117"/>
      <c s="119" r="V117"/>
      <c s="116" r="W117"/>
      <c s="116" r="X117"/>
      <c s="116" r="Y117"/>
      <c s="119" r="Z117"/>
      <c s="116" r="AA117"/>
      <c s="116" r="AB117"/>
      <c s="116" r="AC117"/>
      <c s="116" r="AD117"/>
      <c s="116" r="AE117"/>
      <c s="116" r="AF117"/>
      <c s="116" r="AG117"/>
      <c s="116" r="AH117"/>
      <c s="113" r="AI117"/>
      <c s="116" r="AJ117"/>
      <c s="116" r="AK117"/>
      <c s="113" r="AL117"/>
      <c s="116" r="AM117"/>
      <c s="116" r="AN117"/>
      <c t="str" s="7" r="AO117">
        <f>AU117</f>
        <v>48</v>
      </c>
      <c t="str" s="93" r="AP117">
        <f>'Spielplan Sa'!F$2</f>
        <v>9/27/2014</v>
      </c>
      <c t="str" s="7" r="AQ117">
        <f>'Spielplan Sa'!A$4</f>
        <v>männlich U16</v>
      </c>
      <c t="s" s="7" r="AR117">
        <v>515</v>
      </c>
      <c s="7" r="AS117">
        <v>11.0</v>
      </c>
      <c s="82" r="AT117">
        <v>3.0</v>
      </c>
      <c s="94" r="AU117">
        <v>48.0</v>
      </c>
      <c t="str" s="114" r="AV117">
        <f>'Spielplan Sa'!X34</f>
        <v>TV Langen</v>
      </c>
      <c t="s" s="123" r="AW117">
        <v>516</v>
      </c>
      <c t="str" s="124" r="AX117">
        <f>'Spielplan Sa'!X35</f>
        <v>TSV Calw</v>
      </c>
      <c t="str" s="124" r="AY117">
        <f>'Spielplan Sa'!Y35</f>
        <v/>
      </c>
      <c t="str" s="124" r="AZ117">
        <f>'Spielplan Sa'!Z35</f>
        <v>TB Oppau</v>
      </c>
      <c t="s" s="106" r="BA117">
        <v>517</v>
      </c>
      <c t="s" s="106" r="BB117">
        <v>518</v>
      </c>
      <c t="s" s="106" r="BC117">
        <v>519</v>
      </c>
      <c s="125" r="BD117">
        <v>11.0</v>
      </c>
      <c t="s" s="100" r="BE117">
        <v>520</v>
      </c>
      <c s="125" r="BF117">
        <v>13.0</v>
      </c>
      <c s="116" r="BG117"/>
      <c s="125" r="BH117">
        <v>4.0</v>
      </c>
      <c t="s" s="100" r="BI117">
        <v>521</v>
      </c>
      <c s="125" r="BJ117">
        <v>11.0</v>
      </c>
      <c s="116" r="BK117"/>
      <c s="126" r="BL117"/>
      <c t="s" s="100" r="BM117">
        <v>522</v>
      </c>
      <c s="126" r="BN117"/>
      <c t="str" s="102" r="BO117">
        <f>IF(BD117=BF117,"",IF(BD117&gt;BF117,1,0))</f>
        <v>0</v>
      </c>
      <c t="str" s="102" r="BP117">
        <f>IF(BH117=BJ117,"",IF(BH117&gt;BJ117,1,0))</f>
        <v>0</v>
      </c>
      <c t="str" s="102" r="BQ117">
        <f>IF(BL117=BN117,"",IF(BL117&gt;BN117,1,0))</f>
        <v/>
      </c>
      <c t="str" s="102" r="BR117">
        <f>IF(BD117=BF117,"",IF(BD117&lt;BF117,1,0))</f>
        <v>1</v>
      </c>
      <c t="str" s="102" r="BS117">
        <f>IF(BH117=BJ117,"",IF(BH117&lt;BJ117,1,0))</f>
        <v>1</v>
      </c>
      <c t="str" s="102" r="BT117">
        <f>IF(BL117=BN117,"",IF(BL117&lt;BN117,1,0))</f>
        <v/>
      </c>
      <c t="str" s="103" r="BU117">
        <f>COUNTIF(BO117:BQ117,1)</f>
        <v>0</v>
      </c>
      <c t="s" s="103" r="BV117">
        <v>523</v>
      </c>
      <c t="str" s="103" r="BW117">
        <f>COUNTIF(BR117:BT117,1)</f>
        <v>2</v>
      </c>
      <c t="str" s="103" r="BX117">
        <f>IF(BU117=2,2,IF(BW117=2,0,BU117))</f>
        <v>0</v>
      </c>
      <c t="s" s="103" r="BY117">
        <v>524</v>
      </c>
      <c t="str" s="103" r="BZ117">
        <f>IF(BW117=2,2,IF(BU117=2,0,BW117))</f>
        <v>2</v>
      </c>
      <c s="74" r="CA117"/>
      <c s="74" r="CB117"/>
      <c s="74" r="CC117"/>
      <c s="74" r="CD117"/>
      <c s="74" r="CE117"/>
      <c s="74" r="CF117"/>
      <c s="74" r="CG117"/>
      <c s="74" r="CH117"/>
      <c s="74" r="CI117"/>
      <c s="74" r="CJ117"/>
    </row>
    <row customHeight="1" r="118" ht="15.75">
      <c s="74" r="A118"/>
      <c s="74" r="B118"/>
      <c s="74" r="C118"/>
      <c s="74" r="D118"/>
      <c s="74" r="E118"/>
      <c s="74" r="F118"/>
      <c s="122" r="G118"/>
      <c s="114" r="H118"/>
      <c s="116" r="I118"/>
      <c s="114" r="J118"/>
      <c s="114" r="K118"/>
      <c s="114" r="L118"/>
      <c s="114" r="M118"/>
      <c s="114" r="N118"/>
      <c s="114" r="O118"/>
      <c s="114" r="P118"/>
      <c s="116" r="Q118"/>
      <c s="119" r="R118"/>
      <c s="116" r="S118"/>
      <c s="116" r="T118"/>
      <c s="116" r="U118"/>
      <c s="119" r="V118"/>
      <c s="116" r="W118"/>
      <c s="116" r="X118"/>
      <c s="116" r="Y118"/>
      <c s="119" r="Z118"/>
      <c s="116" r="AA118"/>
      <c s="116" r="AB118"/>
      <c s="116" r="AC118"/>
      <c s="116" r="AD118"/>
      <c s="116" r="AE118"/>
      <c s="116" r="AF118"/>
      <c s="116" r="AG118"/>
      <c s="116" r="AH118"/>
      <c s="113" r="AI118"/>
      <c s="116" r="AJ118"/>
      <c s="116" r="AK118"/>
      <c s="113" r="AL118"/>
      <c s="116" r="AM118"/>
      <c s="116" r="AN118"/>
      <c t="str" s="7" r="AO118">
        <f>AU118</f>
        <v>49</v>
      </c>
      <c t="str" s="93" r="AP118">
        <f>'Spielplan Sa'!F$2</f>
        <v>9/27/2014</v>
      </c>
      <c t="str" s="7" r="AQ118">
        <f>'Spielplan Sa'!A$4</f>
        <v>männlich U16</v>
      </c>
      <c t="s" s="7" r="AR118">
        <v>525</v>
      </c>
      <c s="7" r="AS118">
        <v>13.0</v>
      </c>
      <c s="82" r="AT118">
        <v>1.0</v>
      </c>
      <c s="94" r="AU118">
        <v>49.0</v>
      </c>
      <c t="str" s="120" r="AV118">
        <f>'Spielplan Sa'!N38</f>
        <v>TB Oppau</v>
      </c>
      <c t="s" s="108" r="AW118">
        <v>526</v>
      </c>
      <c t="str" s="95" r="AX118">
        <f>'Spielplan Sa'!N39</f>
        <v>TSV Calw</v>
      </c>
      <c t="str" s="95" r="AY118">
        <f>'Spielplan Sa'!O39</f>
        <v/>
      </c>
      <c t="str" s="95" r="AZ118">
        <f>'Spielplan Sa'!P39</f>
        <v>Großenasper SV</v>
      </c>
      <c t="s" s="106" r="BA118">
        <v>527</v>
      </c>
      <c t="s" s="106" r="BB118">
        <v>528</v>
      </c>
      <c t="s" s="106" r="BC118">
        <v>529</v>
      </c>
      <c s="97" r="BD118">
        <v>11.0</v>
      </c>
      <c t="s" s="100" r="BE118">
        <v>530</v>
      </c>
      <c s="97" r="BF118">
        <v>7.0</v>
      </c>
      <c s="121" r="BG118"/>
      <c s="97" r="BH118">
        <v>11.0</v>
      </c>
      <c t="s" s="100" r="BI118">
        <v>531</v>
      </c>
      <c s="97" r="BJ118">
        <v>13.0</v>
      </c>
      <c s="121" r="BK118"/>
      <c s="97" r="BL118">
        <v>8.0</v>
      </c>
      <c t="s" s="100" r="BM118">
        <v>532</v>
      </c>
      <c s="97" r="BN118">
        <v>11.0</v>
      </c>
      <c t="str" s="102" r="BO118">
        <f>IF(BD118=BF118,"",IF(BD118&gt;BF118,1,0))</f>
        <v>1</v>
      </c>
      <c t="str" s="102" r="BP118">
        <f>IF(BH118=BJ118,"",IF(BH118&gt;BJ118,1,0))</f>
        <v>0</v>
      </c>
      <c t="str" s="102" r="BQ118">
        <f>IF(BL118=BN118,"",IF(BL118&gt;BN118,1,0))</f>
        <v>0</v>
      </c>
      <c t="str" s="102" r="BR118">
        <f>IF(BD118=BF118,"",IF(BD118&lt;BF118,1,0))</f>
        <v>0</v>
      </c>
      <c t="str" s="102" r="BS118">
        <f>IF(BH118=BJ118,"",IF(BH118&lt;BJ118,1,0))</f>
        <v>1</v>
      </c>
      <c t="str" s="102" r="BT118">
        <f>IF(BL118=BN118,"",IF(BL118&lt;BN118,1,0))</f>
        <v>1</v>
      </c>
      <c t="str" s="103" r="BU118">
        <f>COUNTIF(BO118:BQ118,1)</f>
        <v>1</v>
      </c>
      <c t="s" s="103" r="BV118">
        <v>533</v>
      </c>
      <c t="str" s="103" r="BW118">
        <f>COUNTIF(BR118:BT118,1)</f>
        <v>2</v>
      </c>
      <c t="str" s="103" r="BX118">
        <f>IF(BU118=2,2,IF(BW118=2,0,BU118))</f>
        <v>0</v>
      </c>
      <c t="s" s="103" r="BY118">
        <v>534</v>
      </c>
      <c t="str" s="103" r="BZ118">
        <f>IF(BW118=2,2,IF(BU118=2,0,BW118))</f>
        <v>2</v>
      </c>
      <c s="74" r="CA118"/>
      <c s="74" r="CB118"/>
      <c s="74" r="CC118"/>
      <c s="74" r="CD118"/>
      <c s="74" r="CE118"/>
      <c s="74" r="CF118"/>
      <c s="74" r="CG118"/>
      <c s="74" r="CH118"/>
      <c s="74" r="CI118"/>
      <c s="74" r="CJ118"/>
    </row>
    <row customHeight="1" r="119" ht="15.75">
      <c s="74" r="A119"/>
      <c s="74" r="B119"/>
      <c s="74" r="C119"/>
      <c s="74" r="D119"/>
      <c s="74" r="E119"/>
      <c s="74" r="F119"/>
      <c s="122" r="G119"/>
      <c s="114" r="H119"/>
      <c s="116" r="I119"/>
      <c s="114" r="J119"/>
      <c s="114" r="K119"/>
      <c s="114" r="L119"/>
      <c s="114" r="M119"/>
      <c s="114" r="N119"/>
      <c s="114" r="O119"/>
      <c s="114" r="P119"/>
      <c s="116" r="Q119"/>
      <c s="119" r="R119"/>
      <c s="116" r="S119"/>
      <c s="116" r="T119"/>
      <c s="116" r="U119"/>
      <c s="119" r="V119"/>
      <c s="116" r="W119"/>
      <c s="116" r="X119"/>
      <c s="116" r="Y119"/>
      <c s="119" r="Z119"/>
      <c s="116" r="AA119"/>
      <c s="116" r="AB119"/>
      <c s="116" r="AC119"/>
      <c s="116" r="AD119"/>
      <c s="116" r="AE119"/>
      <c s="116" r="AF119"/>
      <c s="116" r="AG119"/>
      <c s="116" r="AH119"/>
      <c s="113" r="AI119"/>
      <c s="116" r="AJ119"/>
      <c s="116" r="AK119"/>
      <c s="113" r="AL119"/>
      <c s="116" r="AM119"/>
      <c s="116" r="AN119"/>
      <c t="str" s="7" r="AO119">
        <f>AU119</f>
        <v>50</v>
      </c>
      <c t="str" s="93" r="AP119">
        <f>'Spielplan Sa'!F$2</f>
        <v>9/27/2014</v>
      </c>
      <c t="str" s="7" r="AQ119">
        <f>'Spielplan Sa'!A$4</f>
        <v>männlich U16</v>
      </c>
      <c t="s" s="7" r="AR119">
        <v>535</v>
      </c>
      <c s="7" r="AS119">
        <v>13.0</v>
      </c>
      <c s="82" r="AT119">
        <v>2.0</v>
      </c>
      <c s="94" r="AU119">
        <v>50.0</v>
      </c>
      <c t="str" s="127" r="AV119">
        <f>'Spielplan Sa'!S38</f>
        <v>TV Langen</v>
      </c>
      <c t="s" s="128" r="AW119">
        <v>536</v>
      </c>
      <c t="str" s="129" r="AX119">
        <f>'Spielplan Sa'!S39</f>
        <v>TV Vaihingen/Enz</v>
      </c>
      <c t="str" s="129" r="AY119">
        <f>'Spielplan Sa'!T39</f>
        <v/>
      </c>
      <c t="str" s="129" r="AZ119">
        <f>'Spielplan Sa'!U39</f>
        <v>TSV Lola</v>
      </c>
      <c t="s" s="106" r="BA119">
        <v>537</v>
      </c>
      <c t="s" s="106" r="BB119">
        <v>538</v>
      </c>
      <c t="s" s="106" r="BC119">
        <v>539</v>
      </c>
      <c s="130" r="BD119">
        <v>4.0</v>
      </c>
      <c t="s" s="100" r="BE119">
        <v>540</v>
      </c>
      <c s="130" r="BF119">
        <v>11.0</v>
      </c>
      <c s="131" r="BG119"/>
      <c s="130" r="BH119">
        <v>2.0</v>
      </c>
      <c t="s" s="100" r="BI119">
        <v>541</v>
      </c>
      <c s="130" r="BJ119">
        <v>11.0</v>
      </c>
      <c s="131" r="BK119"/>
      <c s="132" r="BL119"/>
      <c t="s" s="100" r="BM119">
        <v>542</v>
      </c>
      <c s="132" r="BN119"/>
      <c t="str" s="102" r="BO119">
        <f>IF(BD119=BF119,"",IF(BD119&gt;BF119,1,0))</f>
        <v>0</v>
      </c>
      <c t="str" s="102" r="BP119">
        <f>IF(BH119=BJ119,"",IF(BH119&gt;BJ119,1,0))</f>
        <v>0</v>
      </c>
      <c t="str" s="102" r="BQ119">
        <f>IF(BL119=BN119,"",IF(BL119&gt;BN119,1,0))</f>
        <v/>
      </c>
      <c t="str" s="102" r="BR119">
        <f>IF(BD119=BF119,"",IF(BD119&lt;BF119,1,0))</f>
        <v>1</v>
      </c>
      <c t="str" s="102" r="BS119">
        <f>IF(BH119=BJ119,"",IF(BH119&lt;BJ119,1,0))</f>
        <v>1</v>
      </c>
      <c t="str" s="102" r="BT119">
        <f>IF(BL119=BN119,"",IF(BL119&lt;BN119,1,0))</f>
        <v/>
      </c>
      <c t="str" s="103" r="BU119">
        <f>COUNTIF(BO119:BQ119,1)</f>
        <v>0</v>
      </c>
      <c t="s" s="103" r="BV119">
        <v>543</v>
      </c>
      <c t="str" s="103" r="BW119">
        <f>COUNTIF(BR119:BT119,1)</f>
        <v>2</v>
      </c>
      <c t="str" s="103" r="BX119">
        <f>IF(BU119=2,2,IF(BW119=2,0,BU119))</f>
        <v>0</v>
      </c>
      <c t="s" s="103" r="BY119">
        <v>544</v>
      </c>
      <c t="str" s="103" r="BZ119">
        <f>IF(BW119=2,2,IF(BU119=2,0,BW119))</f>
        <v>2</v>
      </c>
      <c s="74" r="CA119"/>
      <c s="74" r="CB119"/>
      <c s="74" r="CC119"/>
      <c s="74" r="CD119"/>
      <c s="74" r="CE119"/>
      <c s="74" r="CF119"/>
      <c s="74" r="CG119"/>
      <c s="74" r="CH119"/>
      <c s="74" r="CI119"/>
      <c s="74" r="CJ119"/>
    </row>
    <row customHeight="1" r="120" ht="15.75">
      <c s="74" r="A120"/>
      <c s="74" r="B120"/>
      <c s="74" r="C120"/>
      <c s="74" r="D120"/>
      <c s="74" r="E120"/>
      <c s="74" r="F120"/>
      <c s="122" r="G120"/>
      <c s="114" r="H120"/>
      <c s="116" r="I120"/>
      <c s="114" r="J120"/>
      <c s="114" r="K120"/>
      <c s="114" r="L120"/>
      <c s="114" r="M120"/>
      <c s="114" r="N120"/>
      <c s="114" r="O120"/>
      <c s="114" r="P120"/>
      <c s="116" r="Q120"/>
      <c s="119" r="R120"/>
      <c s="116" r="S120"/>
      <c s="116" r="T120"/>
      <c s="116" r="U120"/>
      <c s="119" r="V120"/>
      <c s="116" r="W120"/>
      <c s="116" r="X120"/>
      <c s="116" r="Y120"/>
      <c s="119" r="Z120"/>
      <c s="116" r="AA120"/>
      <c s="116" r="AB120"/>
      <c s="116" r="AC120"/>
      <c s="116" r="AD120"/>
      <c s="116" r="AE120"/>
      <c s="116" r="AF120"/>
      <c s="116" r="AG120"/>
      <c s="116" r="AH120"/>
      <c s="113" r="AI120"/>
      <c s="116" r="AJ120"/>
      <c s="116" r="AK120"/>
      <c s="113" r="AL120"/>
      <c s="116" r="AM120"/>
      <c s="116" r="AN120"/>
      <c t="str" s="7" r="AO120">
        <f>AU120</f>
        <v>51</v>
      </c>
      <c t="str" s="93" r="AP120">
        <f>'Spielplan Sa'!F$2</f>
        <v>9/27/2014</v>
      </c>
      <c t="str" s="7" r="AQ120">
        <f>'Spielplan Sa'!A$4</f>
        <v>männlich U16</v>
      </c>
      <c t="s" s="7" r="AR120">
        <v>545</v>
      </c>
      <c s="7" r="AS120">
        <v>13.0</v>
      </c>
      <c s="82" r="AT120">
        <v>3.0</v>
      </c>
      <c s="94" r="AU120">
        <v>51.0</v>
      </c>
      <c t="str" s="120" r="AV120">
        <f>'Spielplan Sa'!X38</f>
        <v>TS Thiersheim</v>
      </c>
      <c t="s" s="96" r="AW120">
        <v>546</v>
      </c>
      <c t="str" s="95" r="AX120">
        <f>'Spielplan Sa'!X39</f>
        <v>Leichlinger TV</v>
      </c>
      <c t="str" s="95" r="AY120">
        <f>'Spielplan Sa'!Y39</f>
        <v/>
      </c>
      <c t="str" s="95" r="AZ120">
        <f>'Spielplan Sa'!Z39</f>
        <v>TSV Lola</v>
      </c>
      <c t="s" s="106" r="BA120">
        <v>547</v>
      </c>
      <c t="s" s="106" r="BB120">
        <v>548</v>
      </c>
      <c t="s" s="106" r="BC120">
        <v>549</v>
      </c>
      <c s="97" r="BD120">
        <v>11.0</v>
      </c>
      <c t="s" s="100" r="BE120">
        <v>550</v>
      </c>
      <c s="97" r="BF120">
        <v>13.0</v>
      </c>
      <c s="121" r="BG120"/>
      <c s="97" r="BH120">
        <v>11.0</v>
      </c>
      <c t="s" s="100" r="BI120">
        <v>551</v>
      </c>
      <c s="97" r="BJ120">
        <v>13.0</v>
      </c>
      <c s="121" r="BK120"/>
      <c s="102" r="BL120"/>
      <c t="s" s="100" r="BM120">
        <v>552</v>
      </c>
      <c s="102" r="BN120"/>
      <c t="str" s="102" r="BO120">
        <f>IF(BD120=BF120,"",IF(BD120&gt;BF120,1,0))</f>
        <v>0</v>
      </c>
      <c t="str" s="102" r="BP120">
        <f>IF(BH120=BJ120,"",IF(BH120&gt;BJ120,1,0))</f>
        <v>0</v>
      </c>
      <c t="str" s="102" r="BQ120">
        <f>IF(BL120=BN120,"",IF(BL120&gt;BN120,1,0))</f>
        <v/>
      </c>
      <c t="str" s="102" r="BR120">
        <f>IF(BD120=BF120,"",IF(BD120&lt;BF120,1,0))</f>
        <v>1</v>
      </c>
      <c t="str" s="102" r="BS120">
        <f>IF(BH120=BJ120,"",IF(BH120&lt;BJ120,1,0))</f>
        <v>1</v>
      </c>
      <c t="str" s="102" r="BT120">
        <f>IF(BL120=BN120,"",IF(BL120&lt;BN120,1,0))</f>
        <v/>
      </c>
      <c t="str" s="103" r="BU120">
        <f>COUNTIF(BO120:BQ120,1)</f>
        <v>0</v>
      </c>
      <c t="s" s="103" r="BV120">
        <v>553</v>
      </c>
      <c t="str" s="103" r="BW120">
        <f>COUNTIF(BR120:BT120,1)</f>
        <v>2</v>
      </c>
      <c t="str" s="103" r="BX120">
        <f>IF(BU120=2,2,IF(BW120=2,0,BU120))</f>
        <v>0</v>
      </c>
      <c t="s" s="103" r="BY120">
        <v>554</v>
      </c>
      <c t="str" s="103" r="BZ120">
        <f>IF(BW120=2,2,IF(BU120=2,0,BW120))</f>
        <v>2</v>
      </c>
      <c s="74" r="CA120"/>
      <c s="74" r="CB120"/>
      <c s="74" r="CC120"/>
      <c s="74" r="CD120"/>
      <c s="74" r="CE120"/>
      <c s="74" r="CF120"/>
      <c s="74" r="CG120"/>
      <c s="74" r="CH120"/>
      <c s="74" r="CI120"/>
      <c s="74" r="CJ120"/>
    </row>
    <row customHeight="1" r="121" ht="15.75">
      <c s="74" r="A121"/>
      <c s="74" r="B121"/>
      <c s="74" r="C121"/>
      <c s="74" r="D121"/>
      <c s="74" r="E121"/>
      <c s="74" r="F121"/>
      <c s="122" r="G121"/>
      <c s="116" r="H121"/>
      <c s="116" r="I121"/>
      <c s="116" r="J121"/>
      <c s="116" r="K121"/>
      <c s="116" r="L121"/>
      <c s="116" r="M121"/>
      <c s="116" r="N121"/>
      <c s="116" r="O121"/>
      <c s="116" r="P121"/>
      <c s="116" r="Q121"/>
      <c s="119" r="R121"/>
      <c s="116" r="S121"/>
      <c s="116" r="T121"/>
      <c s="116" r="U121"/>
      <c s="119" r="V121"/>
      <c s="116" r="W121"/>
      <c s="116" r="X121"/>
      <c s="116" r="Y121"/>
      <c s="119" r="Z121"/>
      <c s="113" r="AA121"/>
      <c s="116" r="AB121"/>
      <c s="116" r="AC121"/>
      <c s="116" r="AD121"/>
      <c s="116" r="AE121"/>
      <c s="116" r="AF121"/>
      <c s="116" r="AG121"/>
      <c s="113" r="AH121"/>
      <c s="113" r="AI121"/>
      <c s="113" r="AJ121"/>
      <c s="116" r="AK121"/>
      <c s="113" r="AL121"/>
      <c s="116" r="AM121"/>
      <c s="116" r="AN121"/>
      <c s="116" r="AO121"/>
      <c s="116" r="AP121"/>
      <c s="116" r="AQ121"/>
      <c s="116" r="AR121"/>
      <c s="116" r="AS121"/>
      <c s="116" r="AT121"/>
      <c t="str" s="111" r="AU121">
        <f>IF('Gruppe C'!BD32=0,"",IF('Gruppe C'!BD32=28,"","Achtung!  Punktgleichheit in Gruppe C"))</f>
        <v/>
      </c>
      <c s="74" r="CA121"/>
      <c s="74" r="CB121"/>
      <c s="74" r="CC121"/>
      <c s="74" r="CD121"/>
      <c s="74" r="CE121"/>
      <c s="74" r="CF121"/>
      <c s="74" r="CG121"/>
      <c s="74" r="CH121"/>
      <c s="74" r="CI121"/>
      <c s="74" r="CJ121"/>
    </row>
    <row customHeight="1" r="122" ht="15.75">
      <c s="74" r="A122"/>
      <c s="74" r="B122"/>
      <c s="74" r="C122"/>
      <c s="74" r="D122"/>
      <c s="74" r="E122"/>
      <c s="74" r="F122"/>
      <c s="122" r="G122"/>
      <c s="116" r="H122"/>
      <c s="116" r="I122"/>
      <c s="116" r="J122"/>
      <c s="116" r="K122"/>
      <c s="116" r="L122"/>
      <c s="116" r="M122"/>
      <c s="116" r="N122"/>
      <c s="116" r="O122"/>
      <c s="116" r="P122"/>
      <c s="116" r="Q122"/>
      <c s="119" r="R122"/>
      <c s="116" r="S122"/>
      <c s="116" r="T122"/>
      <c s="116" r="U122"/>
      <c s="119" r="V122"/>
      <c s="116" r="W122"/>
      <c s="116" r="X122"/>
      <c s="116" r="Y122"/>
      <c s="119" r="Z122"/>
      <c s="113" r="AA122"/>
      <c s="116" r="AB122"/>
      <c s="116" r="AC122"/>
      <c s="116" r="AD122"/>
      <c s="116" r="AE122"/>
      <c s="116" r="AF122"/>
      <c s="116" r="AG122"/>
      <c s="113" r="AH122"/>
      <c s="113" r="AI122"/>
      <c s="113" r="AJ122"/>
      <c s="116" r="AK122"/>
      <c s="113" r="AL122"/>
      <c s="116" r="AM122"/>
      <c s="116" r="AN122"/>
      <c s="116" r="AO122"/>
      <c s="116" r="AP122"/>
      <c s="116" r="AQ122"/>
      <c s="116" r="AR122"/>
      <c s="116" r="AS122"/>
      <c s="116" r="AT122"/>
      <c t="str" s="119" r="AU122">
        <f>IF('Gruppe C'!BD32=0,"",IF('Gruppe C'!BD32=28,"","Bitte Platzierung selbst ermitteln"))</f>
        <v/>
      </c>
      <c s="74" r="CA122"/>
      <c s="74" r="CB122"/>
      <c s="74" r="CC122"/>
      <c s="74" r="CD122"/>
      <c s="74" r="CE122"/>
      <c s="74" r="CF122"/>
      <c s="74" r="CG122"/>
      <c s="74" r="CH122"/>
      <c s="74" r="CI122"/>
      <c s="74" r="CJ122"/>
    </row>
    <row customHeight="1" r="123" ht="15.75">
      <c s="74" r="A123"/>
      <c s="74" r="B123"/>
      <c s="74" r="C123"/>
      <c s="74" r="D123"/>
      <c s="74" r="E123"/>
      <c s="74" r="F123"/>
      <c s="122" r="G123"/>
      <c s="116" r="H123"/>
      <c s="116" r="I123"/>
      <c s="116" r="J123"/>
      <c s="116" r="K123"/>
      <c s="116" r="L123"/>
      <c s="116" r="M123"/>
      <c s="116" r="N123"/>
      <c s="116" r="O123"/>
      <c s="116" r="P123"/>
      <c s="116" r="Q123"/>
      <c s="119" r="R123"/>
      <c s="116" r="S123"/>
      <c s="116" r="T123"/>
      <c s="116" r="U123"/>
      <c s="119" r="V123"/>
      <c s="116" r="W123"/>
      <c s="116" r="X123"/>
      <c s="116" r="Y123"/>
      <c s="119" r="Z123"/>
      <c s="113" r="AA123"/>
      <c s="116" r="AB123"/>
      <c s="116" r="AC123"/>
      <c s="116" r="AD123"/>
      <c s="116" r="AE123"/>
      <c s="116" r="AF123"/>
      <c s="116" r="AG123"/>
      <c s="113" r="AH123"/>
      <c s="113" r="AI123"/>
      <c s="113" r="AJ123"/>
      <c s="116" r="AK123"/>
      <c s="113" r="AL123"/>
      <c s="116" r="AM123"/>
      <c s="116" r="AN123"/>
      <c s="116" r="AO123"/>
      <c s="116" r="AP123"/>
      <c s="116" r="AQ123"/>
      <c s="116" r="AR123"/>
      <c s="116" r="AS123"/>
      <c s="116" r="AT123"/>
      <c s="119" r="AU123"/>
      <c s="113" r="AV123"/>
      <c s="116" r="AW123"/>
      <c s="116" r="AX123"/>
      <c s="116" r="AY123"/>
      <c s="116" r="AZ123"/>
      <c s="116" r="BA123"/>
      <c s="116" r="BB123"/>
      <c s="116" r="BC123"/>
      <c s="116" r="BD123"/>
      <c s="119" r="BE123"/>
      <c s="116" r="BF123"/>
      <c s="116" r="BG123"/>
      <c s="116" r="BH123"/>
      <c s="119" r="BI123"/>
      <c s="116" r="BJ123"/>
      <c s="116" r="BK123"/>
      <c s="116" r="BL123"/>
      <c s="119" r="BM123"/>
      <c s="116" r="BN123"/>
      <c s="116" r="BO123"/>
      <c s="116" r="BP123"/>
      <c s="116" r="BQ123"/>
      <c s="116" r="BR123"/>
      <c s="116" r="BS123"/>
      <c s="116" r="BT123"/>
      <c s="74" r="BU123"/>
      <c s="74" r="BV123"/>
      <c s="74" r="BW123"/>
      <c s="74" r="BX123"/>
      <c s="74" r="BY123"/>
      <c s="74" r="BZ123"/>
      <c s="74" r="CA123"/>
      <c s="74" r="CB123"/>
      <c s="74" r="CC123"/>
      <c s="74" r="CD123"/>
      <c s="74" r="CE123"/>
      <c s="74" r="CF123"/>
      <c s="74" r="CG123"/>
      <c s="74" r="CH123"/>
      <c s="74" r="CI123"/>
      <c s="74" r="CJ123"/>
    </row>
    <row customHeight="1" r="124" ht="18.0">
      <c s="74" r="A124"/>
      <c s="74" r="B124"/>
      <c s="74" r="C124"/>
      <c s="74" r="D124"/>
      <c s="74" r="E124"/>
      <c s="74" r="F124"/>
      <c t="s" s="78" r="G124">
        <v>555</v>
      </c>
      <c s="78" r="H124"/>
      <c s="74" r="I124"/>
      <c s="74" r="J124"/>
      <c s="74" r="K124"/>
      <c s="74" r="L124"/>
      <c s="74" r="M124"/>
      <c s="74" r="N124"/>
      <c s="74" r="O124"/>
      <c s="74" r="P124"/>
      <c s="74" r="Q124"/>
      <c s="75" r="R124"/>
      <c s="74" r="S124"/>
      <c s="76" r="T124"/>
      <c s="74" r="U124"/>
      <c s="75" r="V124"/>
      <c s="74" r="W124"/>
      <c s="76" r="X124"/>
      <c s="74" r="Y124"/>
      <c s="75" r="Z124"/>
      <c s="74" r="AA124"/>
      <c s="116" r="AB124"/>
      <c s="116" r="AC124"/>
      <c s="116" r="AD124"/>
      <c s="116" r="AE124"/>
      <c s="116" r="AF124"/>
      <c s="116" r="AG124"/>
      <c s="7" r="AH124"/>
      <c s="7" r="AI124"/>
      <c s="7" r="AJ124"/>
      <c s="116" r="AK124"/>
      <c s="113" r="AL124"/>
      <c s="116" r="AM124"/>
      <c s="116" r="AN124"/>
      <c s="74" r="AO124"/>
      <c s="74" r="AP124"/>
      <c s="74" r="AQ124"/>
      <c s="74" r="AR124"/>
      <c s="74" r="AS124"/>
      <c s="74" r="AT124"/>
      <c t="s" s="78" r="AU124">
        <v>556</v>
      </c>
      <c s="78" r="AV124"/>
      <c s="74" r="AW124"/>
      <c s="74" r="AX124"/>
      <c s="74" r="AY124"/>
      <c s="74" r="AZ124"/>
      <c s="74" r="BA124"/>
      <c s="74" r="BB124"/>
      <c s="74" r="BC124"/>
      <c s="74" r="BD124"/>
      <c s="75" r="BE124"/>
      <c s="74" r="BF124"/>
      <c s="74" r="BG124"/>
      <c s="74" r="BH124"/>
      <c s="75" r="BI124"/>
      <c s="74" r="BJ124"/>
      <c s="74" r="BK124"/>
      <c s="74" r="BL124"/>
      <c s="75" r="BM124"/>
      <c s="74" r="BN124"/>
      <c s="74" r="BO124"/>
      <c s="74" r="BP124"/>
      <c s="74" r="BQ124"/>
      <c s="74" r="BR124"/>
      <c s="74" r="BS124"/>
      <c s="74" r="BT124"/>
      <c s="74" r="BU124"/>
      <c s="74" r="BV124"/>
      <c s="74" r="BW124"/>
      <c s="74" r="BX124"/>
      <c s="74" r="BY124"/>
      <c s="74" r="BZ124"/>
      <c s="74" r="CA124"/>
      <c s="74" r="CB124"/>
      <c s="74" r="CC124"/>
      <c s="74" r="CD124"/>
      <c s="74" r="CE124"/>
      <c s="74" r="CF124"/>
      <c s="74" r="CG124"/>
      <c s="74" r="CH124"/>
      <c s="74" r="CI124"/>
      <c s="74" r="CJ124"/>
    </row>
    <row customHeight="1" r="125" ht="15.0">
      <c s="74" r="A125"/>
      <c t="s" s="79" r="B125">
        <v>557</v>
      </c>
      <c t="s" s="79" r="C125">
        <v>558</v>
      </c>
      <c t="s" s="79" r="D125">
        <v>559</v>
      </c>
      <c t="s" s="80" r="E125">
        <v>560</v>
      </c>
      <c t="s" s="81" r="F125">
        <v>561</v>
      </c>
      <c t="s" s="82" r="G125">
        <v>562</v>
      </c>
      <c t="s" s="82" r="H125">
        <v>563</v>
      </c>
      <c s="83" r="I125"/>
      <c t="s" s="82" r="J125">
        <v>564</v>
      </c>
      <c s="74" r="K125"/>
      <c s="74" r="L125"/>
      <c s="74" r="M125"/>
      <c s="74" r="N125"/>
      <c s="74" r="O125"/>
      <c s="74" r="P125"/>
      <c t="s" s="14" r="Q125">
        <v>565</v>
      </c>
      <c s="84" r="T125"/>
      <c t="s" s="14" r="U125">
        <v>566</v>
      </c>
      <c s="84" r="X125"/>
      <c t="s" s="14" r="Y125">
        <v>567</v>
      </c>
      <c t="str" s="102" r="AB125">
        <f>IF(Q125=S125,"",IF(Q125&gt;S125,1,0))</f>
        <v>1</v>
      </c>
      <c t="str" s="102" r="AC125">
        <f>IF(U125=W125,"",IF(U125&gt;W125,1,0))</f>
        <v>1</v>
      </c>
      <c t="str" s="102" r="AD125">
        <f>IF(Y125=AA125,"",IF(Y125&gt;AA125,1,0))</f>
        <v>1</v>
      </c>
      <c t="str" s="102" r="AE125">
        <f>IF(Q125=S125,"",IF(Q125&lt;S125,1,0))</f>
        <v>0</v>
      </c>
      <c t="str" s="102" r="AF125">
        <f>IF(U125=W125,"",IF(U125&lt;W125,1,0))</f>
        <v>0</v>
      </c>
      <c t="str" s="102" r="AG125">
        <f>IF(Y125=AA125,"",IF(Y125&lt;AA125,1,0))</f>
        <v>0</v>
      </c>
      <c t="s" s="9" r="AH125">
        <v>568</v>
      </c>
      <c s="12" r="AI125"/>
      <c s="15" r="AJ125"/>
      <c t="s" s="9" r="AK125">
        <v>569</v>
      </c>
      <c s="12" r="AL125"/>
      <c s="84" r="AM125"/>
      <c s="85" r="AN125"/>
      <c s="133" r="AO125"/>
      <c t="s" s="79" r="AP125">
        <v>570</v>
      </c>
      <c t="s" s="79" r="AQ125">
        <v>571</v>
      </c>
      <c t="s" s="79" r="AR125">
        <v>572</v>
      </c>
      <c t="s" s="80" r="AS125">
        <v>573</v>
      </c>
      <c t="s" s="81" r="AT125">
        <v>574</v>
      </c>
      <c t="s" s="82" r="AU125">
        <v>575</v>
      </c>
      <c t="s" s="82" r="AV125">
        <v>576</v>
      </c>
      <c s="83" r="AW125"/>
      <c t="s" s="82" r="AX125">
        <v>577</v>
      </c>
      <c s="74" r="AY125"/>
      <c s="74" r="AZ125"/>
      <c s="74" r="BA125"/>
      <c s="74" r="BB125"/>
      <c s="74" r="BC125"/>
      <c t="s" s="14" r="BD125">
        <v>578</v>
      </c>
      <c s="84" r="BG125"/>
      <c t="s" s="14" r="BH125">
        <v>579</v>
      </c>
      <c s="84" r="BK125"/>
      <c t="s" s="14" r="BL125">
        <v>580</v>
      </c>
      <c s="84" r="BO125"/>
      <c s="84" r="BP125"/>
      <c s="84" r="BQ125"/>
      <c s="84" r="BR125"/>
      <c s="84" r="BS125"/>
      <c s="84" r="BT125"/>
      <c t="s" s="9" r="BU125">
        <v>581</v>
      </c>
      <c s="84" r="BV125"/>
      <c s="88" r="BW125"/>
      <c t="s" s="9" r="BX125">
        <v>582</v>
      </c>
      <c s="84" r="BY125"/>
      <c s="88" r="BZ125"/>
      <c s="74" r="CA125"/>
      <c s="74" r="CB125"/>
      <c s="74" r="CC125"/>
      <c s="74" r="CD125"/>
      <c s="74" r="CE125"/>
      <c s="74" r="CF125"/>
      <c s="74" r="CG125"/>
      <c s="74" r="CH125"/>
      <c s="74" r="CI125"/>
      <c s="74" r="CJ125"/>
    </row>
    <row customHeight="1" r="126" ht="15.75">
      <c t="str" s="7" r="A126">
        <f>G126</f>
        <v>16</v>
      </c>
      <c t="str" s="93" r="B126">
        <f>'Spielplan Sa'!F$2</f>
        <v>9/27/2014</v>
      </c>
      <c t="str" s="7" r="C126">
        <f>'Spielplan Sa'!A$4</f>
        <v>männlich U16</v>
      </c>
      <c t="s" s="7" r="D126">
        <v>583</v>
      </c>
      <c s="7" r="E126">
        <v>1.0</v>
      </c>
      <c s="82" r="F126">
        <v>5.0</v>
      </c>
      <c s="134" r="G126">
        <v>16.0</v>
      </c>
      <c t="str" s="129" r="H126">
        <f>'Spielplan Sa'!I14</f>
        <v>VfL Pinneberg</v>
      </c>
      <c t="s" s="135" r="I126">
        <v>584</v>
      </c>
      <c t="str" s="136" r="J126">
        <f>'Spielplan Sa'!I15</f>
        <v>TV Brettorf</v>
      </c>
      <c t="str" s="106" r="K126">
        <f>'Spielplan Sa'!J15</f>
        <v/>
      </c>
      <c t="str" s="106" r="L126">
        <f>'Spielplan Sa'!K15</f>
        <v>TV Dieburg</v>
      </c>
      <c t="s" s="106" r="M126">
        <v>585</v>
      </c>
      <c t="s" s="106" r="N126">
        <v>586</v>
      </c>
      <c t="s" s="106" r="O126">
        <v>587</v>
      </c>
      <c s="106" r="P126"/>
      <c s="97" r="Q126">
        <v>3.0</v>
      </c>
      <c t="s" s="100" r="R126">
        <v>588</v>
      </c>
      <c s="97" r="S126">
        <v>11.0</v>
      </c>
      <c s="101" r="T126"/>
      <c s="97" r="U126">
        <v>8.0</v>
      </c>
      <c t="s" s="100" r="V126">
        <v>589</v>
      </c>
      <c s="97" r="W126">
        <v>11.0</v>
      </c>
      <c s="101" r="X126"/>
      <c s="102" r="Y126"/>
      <c t="s" s="100" r="Z126">
        <v>590</v>
      </c>
      <c s="102" r="AA126"/>
      <c t="str" s="102" r="AB126">
        <f>IF(Q126=S126,"",IF(Q126&gt;S126,1,0))</f>
        <v>0</v>
      </c>
      <c t="str" s="102" r="AC126">
        <f>IF(U126=W126,"",IF(U126&gt;W126,1,0))</f>
        <v>0</v>
      </c>
      <c t="str" s="102" r="AD126">
        <f>IF(Y126=AA126,"",IF(Y126&gt;AA126,1,0))</f>
        <v/>
      </c>
      <c t="str" s="102" r="AE126">
        <f>IF(Q126=S126,"",IF(Q126&lt;S126,1,0))</f>
        <v>1</v>
      </c>
      <c t="str" s="102" r="AF126">
        <f>IF(U126=W126,"",IF(U126&lt;W126,1,0))</f>
        <v>1</v>
      </c>
      <c t="str" s="102" r="AG126">
        <f>IF(Y126=AA126,"",IF(Y126&lt;AA126,1,0))</f>
        <v/>
      </c>
      <c t="str" s="103" r="AH126">
        <f>COUNTIF(AB126:AD126,1)</f>
        <v>0</v>
      </c>
      <c t="s" s="103" r="AI126">
        <v>591</v>
      </c>
      <c t="str" s="103" r="AJ126">
        <f>COUNTIF(AE126:AG126,1)</f>
        <v>2</v>
      </c>
      <c t="str" s="103" r="AK126">
        <f>IF(AH126=2,2,IF(AJ126=2,0,AH126))</f>
        <v>0</v>
      </c>
      <c t="s" s="103" r="AL126">
        <v>592</v>
      </c>
      <c t="str" s="104" r="AM126">
        <f>IF(AJ126=2,2,IF(AH126=2,0,AJ126))</f>
        <v>2</v>
      </c>
      <c s="105" r="AN126"/>
      <c t="str" s="7" r="AO126">
        <f>AU126</f>
        <v>52</v>
      </c>
      <c t="str" s="93" r="AP126">
        <f>'Spielplan Sa'!F$2</f>
        <v>9/27/2014</v>
      </c>
      <c t="str" s="7" r="AQ126">
        <f>'Spielplan Sa'!A$4</f>
        <v>männlich U16</v>
      </c>
      <c t="s" s="7" r="AR126">
        <v>593</v>
      </c>
      <c s="7" r="AS126">
        <v>2.0</v>
      </c>
      <c s="92" r="AT126">
        <v>1.0</v>
      </c>
      <c s="94" r="AU126">
        <v>52.0</v>
      </c>
      <c t="str" s="129" r="AV126">
        <f>'Spielplan Sa'!N16</f>
        <v>Großenasper SV</v>
      </c>
      <c t="s" s="135" r="AW126">
        <v>594</v>
      </c>
      <c t="str" s="136" r="AX126">
        <f>'Spielplan Sa'!N17</f>
        <v>TV Eibach</v>
      </c>
      <c t="str" s="106" r="AY126">
        <f>'Spielplan Sa'!O17</f>
        <v/>
      </c>
      <c t="str" s="106" r="AZ126">
        <f>'Spielplan Sa'!P17</f>
        <v>TSV Gärtringen</v>
      </c>
      <c t="s" s="106" r="BA126">
        <v>595</v>
      </c>
      <c t="s" s="106" r="BB126">
        <v>596</v>
      </c>
      <c t="s" s="106" r="BC126">
        <v>597</v>
      </c>
      <c s="97" r="BD126">
        <v>4.0</v>
      </c>
      <c t="s" s="100" r="BE126">
        <v>598</v>
      </c>
      <c s="97" r="BF126">
        <v>11.0</v>
      </c>
      <c s="101" r="BG126"/>
      <c s="97" r="BH126">
        <v>7.0</v>
      </c>
      <c t="s" s="100" r="BI126">
        <v>599</v>
      </c>
      <c s="97" r="BJ126">
        <v>11.0</v>
      </c>
      <c s="101" r="BK126"/>
      <c s="102" r="BL126"/>
      <c t="s" s="100" r="BM126">
        <v>600</v>
      </c>
      <c s="102" r="BN126"/>
      <c t="str" s="102" r="BO126">
        <f>IF(BD126=BF126,"",IF(BD126&gt;BF126,1,0))</f>
        <v>0</v>
      </c>
      <c t="str" s="102" r="BP126">
        <f>IF(BH126=BJ126,"",IF(BH126&gt;BJ126,1,0))</f>
        <v>0</v>
      </c>
      <c t="str" s="102" r="BQ126">
        <f>IF(BL126=BN126,"",IF(BL126&gt;BN126,1,0))</f>
        <v/>
      </c>
      <c t="str" s="102" r="BR126">
        <f>IF(BD126=BF126,"",IF(BD126&lt;BF126,1,0))</f>
        <v>1</v>
      </c>
      <c t="str" s="102" r="BS126">
        <f>IF(BH126=BJ126,"",IF(BH126&lt;BJ126,1,0))</f>
        <v>1</v>
      </c>
      <c t="str" s="102" r="BT126">
        <f>IF(BL126=BN126,"",IF(BL126&lt;BN126,1,0))</f>
        <v/>
      </c>
      <c t="str" s="103" r="BU126">
        <f>COUNTIF(BO126:BQ126,1)</f>
        <v>0</v>
      </c>
      <c t="s" s="103" r="BV126">
        <v>601</v>
      </c>
      <c t="str" s="103" r="BW126">
        <f>COUNTIF(BR126:BT126,1)</f>
        <v>2</v>
      </c>
      <c t="str" s="103" r="BX126">
        <f>IF(BU126=2,2,IF(BW126=2,0,BU126))</f>
        <v>0</v>
      </c>
      <c t="s" s="103" r="BY126">
        <v>602</v>
      </c>
      <c t="str" s="103" r="BZ126">
        <f>IF(BW126=2,2,IF(BU126=2,0,BW126))</f>
        <v>2</v>
      </c>
      <c s="74" r="CA126"/>
      <c s="74" r="CB126"/>
      <c s="74" r="CC126"/>
      <c s="74" r="CD126"/>
      <c s="74" r="CE126"/>
      <c s="74" r="CF126"/>
      <c s="74" r="CG126"/>
      <c s="74" r="CH126"/>
      <c s="74" r="CI126"/>
      <c s="74" r="CJ126"/>
    </row>
    <row customHeight="1" r="127" ht="15.75">
      <c t="str" s="7" r="A127">
        <f>G127</f>
        <v>17</v>
      </c>
      <c t="str" s="93" r="B127">
        <f>'Spielplan Sa'!F$2</f>
        <v>9/27/2014</v>
      </c>
      <c t="str" s="7" r="C127">
        <f>'Spielplan Sa'!A$4</f>
        <v>männlich U16</v>
      </c>
      <c t="s" s="7" r="D127">
        <v>603</v>
      </c>
      <c s="7" r="E127">
        <v>2.0</v>
      </c>
      <c s="82" r="F127">
        <v>5.0</v>
      </c>
      <c s="94" r="G127">
        <v>17.0</v>
      </c>
      <c t="str" s="95" r="H127">
        <f>'Spielplan Sa'!I16</f>
        <v>SV Kubschütz</v>
      </c>
      <c t="s" s="96" r="I127">
        <v>604</v>
      </c>
      <c t="str" s="106" r="J127">
        <f>'Spielplan Sa'!I17</f>
        <v>NlV Vaihingen</v>
      </c>
      <c t="str" s="106" r="K127">
        <f>'Spielplan Sa'!J17</f>
        <v/>
      </c>
      <c t="str" s="106" r="L127">
        <f>'Spielplan Sa'!K17</f>
        <v>TV Brettorf</v>
      </c>
      <c t="s" s="106" r="M127">
        <v>605</v>
      </c>
      <c t="s" s="106" r="N127">
        <v>606</v>
      </c>
      <c t="s" s="106" r="O127">
        <v>607</v>
      </c>
      <c s="106" r="P127"/>
      <c s="97" r="Q127">
        <v>9.0</v>
      </c>
      <c t="s" s="100" r="R127">
        <v>608</v>
      </c>
      <c s="97" r="S127">
        <v>11.0</v>
      </c>
      <c s="101" r="T127"/>
      <c s="97" r="U127">
        <v>11.0</v>
      </c>
      <c t="s" s="100" r="V127">
        <v>609</v>
      </c>
      <c s="97" r="W127">
        <v>8.0</v>
      </c>
      <c s="101" r="X127"/>
      <c s="97" r="Y127">
        <v>5.0</v>
      </c>
      <c t="s" s="100" r="Z127">
        <v>610</v>
      </c>
      <c s="97" r="AA127">
        <v>11.0</v>
      </c>
      <c t="str" s="102" r="AB127">
        <f>IF(Q127=S127,"",IF(Q127&gt;S127,1,0))</f>
        <v>0</v>
      </c>
      <c t="str" s="102" r="AC127">
        <f>IF(U127=W127,"",IF(U127&gt;W127,1,0))</f>
        <v>1</v>
      </c>
      <c t="str" s="102" r="AD127">
        <f>IF(Y127=AA127,"",IF(Y127&gt;AA127,1,0))</f>
        <v>0</v>
      </c>
      <c t="str" s="102" r="AE127">
        <f>IF(Q127=S127,"",IF(Q127&lt;S127,1,0))</f>
        <v>1</v>
      </c>
      <c t="str" s="102" r="AF127">
        <f>IF(U127=W127,"",IF(U127&lt;W127,1,0))</f>
        <v>0</v>
      </c>
      <c t="str" s="102" r="AG127">
        <f>IF(Y127=AA127,"",IF(Y127&lt;AA127,1,0))</f>
        <v>1</v>
      </c>
      <c t="str" s="103" r="AH127">
        <f>COUNTIF(AB127:AD127,1)</f>
        <v>1</v>
      </c>
      <c t="s" s="103" r="AI127">
        <v>611</v>
      </c>
      <c t="str" s="103" r="AJ127">
        <f>COUNTIF(AE127:AG127,1)</f>
        <v>2</v>
      </c>
      <c t="str" s="103" r="AK127">
        <f>IF(AH127=2,2,IF(AJ127=2,0,AH127))</f>
        <v>0</v>
      </c>
      <c t="s" s="103" r="AL127">
        <v>612</v>
      </c>
      <c t="str" s="103" r="AM127">
        <f>IF(AJ127=2,2,IF(AH127=2,0,AJ127))</f>
        <v>2</v>
      </c>
      <c s="105" r="AN127"/>
      <c t="str" s="7" r="AO127">
        <f>AU127</f>
        <v>53</v>
      </c>
      <c t="str" s="93" r="AP127">
        <f>'Spielplan Sa'!F$2</f>
        <v>9/27/2014</v>
      </c>
      <c t="str" s="7" r="AQ127">
        <f>'Spielplan Sa'!A$4</f>
        <v>männlich U16</v>
      </c>
      <c t="s" s="7" r="AR127">
        <v>613</v>
      </c>
      <c s="7" r="AS127">
        <v>2.0</v>
      </c>
      <c s="92" r="AT127">
        <v>2.0</v>
      </c>
      <c s="94" r="AU127">
        <v>53.0</v>
      </c>
      <c t="str" s="95" r="AV127">
        <f>'Spielplan Sa'!S16</f>
        <v>Berliner Turnerschaft</v>
      </c>
      <c t="s" s="96" r="AW127">
        <v>614</v>
      </c>
      <c t="str" s="106" r="AX127">
        <f>'Spielplan Sa'!S17</f>
        <v>TV Waibsatdt</v>
      </c>
      <c t="str" s="106" r="AY127">
        <f>'Spielplan Sa'!T17</f>
        <v/>
      </c>
      <c t="str" s="106" r="AZ127">
        <f>'Spielplan Sa'!U17</f>
        <v>TSV Gärtringen</v>
      </c>
      <c t="s" s="106" r="BA127">
        <v>615</v>
      </c>
      <c t="s" s="106" r="BB127">
        <v>616</v>
      </c>
      <c t="s" s="106" r="BC127">
        <v>617</v>
      </c>
      <c s="97" r="BD127">
        <v>11.0</v>
      </c>
      <c t="s" s="100" r="BE127">
        <v>618</v>
      </c>
      <c s="97" r="BF127">
        <v>9.0</v>
      </c>
      <c s="101" r="BG127"/>
      <c s="97" r="BH127">
        <v>6.0</v>
      </c>
      <c t="s" s="100" r="BI127">
        <v>619</v>
      </c>
      <c s="97" r="BJ127">
        <v>11.0</v>
      </c>
      <c s="101" r="BK127"/>
      <c s="97" r="BL127">
        <v>14.0</v>
      </c>
      <c t="s" s="100" r="BM127">
        <v>620</v>
      </c>
      <c s="97" r="BN127">
        <v>12.0</v>
      </c>
      <c t="str" s="102" r="BO127">
        <f>IF(BD127=BF127,"",IF(BD127&gt;BF127,1,0))</f>
        <v>1</v>
      </c>
      <c t="str" s="102" r="BP127">
        <f>IF(BH127=BJ127,"",IF(BH127&gt;BJ127,1,0))</f>
        <v>0</v>
      </c>
      <c t="str" s="102" r="BQ127">
        <f>IF(BL127=BN127,"",IF(BL127&gt;BN127,1,0))</f>
        <v>1</v>
      </c>
      <c t="str" s="102" r="BR127">
        <f>IF(BD127=BF127,"",IF(BD127&lt;BF127,1,0))</f>
        <v>0</v>
      </c>
      <c t="str" s="102" r="BS127">
        <f>IF(BH127=BJ127,"",IF(BH127&lt;BJ127,1,0))</f>
        <v>1</v>
      </c>
      <c t="str" s="102" r="BT127">
        <f>IF(BL127=BN127,"",IF(BL127&lt;BN127,1,0))</f>
        <v>0</v>
      </c>
      <c t="str" s="103" r="BU127">
        <f>COUNTIF(BO127:BQ127,1)</f>
        <v>2</v>
      </c>
      <c t="s" s="103" r="BV127">
        <v>621</v>
      </c>
      <c t="str" s="103" r="BW127">
        <f>COUNTIF(BR127:BT127,1)</f>
        <v>1</v>
      </c>
      <c t="str" s="103" r="BX127">
        <f>IF(BU127=2,2,IF(BW127=2,0,BU127))</f>
        <v>2</v>
      </c>
      <c t="s" s="103" r="BY127">
        <v>622</v>
      </c>
      <c t="str" s="103" r="BZ127">
        <f>IF(BW127=2,2,IF(BU127=2,0,BW127))</f>
        <v>0</v>
      </c>
      <c s="74" r="CA127"/>
      <c s="74" r="CB127"/>
      <c s="74" r="CC127"/>
      <c s="74" r="CD127"/>
      <c s="74" r="CE127"/>
      <c s="74" r="CF127"/>
      <c s="74" r="CG127"/>
      <c s="74" r="CH127"/>
      <c s="74" r="CI127"/>
      <c s="74" r="CJ127"/>
    </row>
    <row customHeight="1" r="128" ht="15.75">
      <c t="str" s="7" r="A128">
        <f>G128</f>
        <v>18</v>
      </c>
      <c t="str" s="93" r="B128">
        <f>'Spielplan Sa'!F$2</f>
        <v>9/27/2014</v>
      </c>
      <c t="str" s="7" r="C128">
        <f>'Spielplan Sa'!A$4</f>
        <v>männlich U16</v>
      </c>
      <c t="s" s="7" r="D128">
        <v>623</v>
      </c>
      <c s="7" r="E128">
        <v>3.0</v>
      </c>
      <c s="82" r="F128">
        <v>5.0</v>
      </c>
      <c s="94" r="G128">
        <v>18.0</v>
      </c>
      <c t="str" s="95" r="H128">
        <f>'Spielplan Sa'!I18</f>
        <v>TV Segnitz</v>
      </c>
      <c t="s" s="96" r="I128">
        <v>624</v>
      </c>
      <c t="str" s="106" r="J128">
        <f>'Spielplan Sa'!I19</f>
        <v>TV Dieburg</v>
      </c>
      <c t="str" s="106" r="K128">
        <f>'Spielplan Sa'!J19</f>
        <v/>
      </c>
      <c t="str" s="106" r="L128">
        <f>'Spielplan Sa'!K19</f>
        <v>SV Kubschütz</v>
      </c>
      <c t="s" s="106" r="M128">
        <v>625</v>
      </c>
      <c t="s" s="106" r="N128">
        <v>626</v>
      </c>
      <c t="s" s="106" r="O128">
        <v>627</v>
      </c>
      <c s="106" r="P128"/>
      <c s="97" r="Q128">
        <v>11.0</v>
      </c>
      <c t="s" s="100" r="R128">
        <v>628</v>
      </c>
      <c s="97" r="S128">
        <v>3.0</v>
      </c>
      <c s="101" r="T128"/>
      <c s="97" r="U128">
        <v>11.0</v>
      </c>
      <c t="s" s="100" r="V128">
        <v>629</v>
      </c>
      <c s="97" r="W128">
        <v>6.0</v>
      </c>
      <c s="101" r="X128"/>
      <c s="102" r="Y128"/>
      <c t="s" s="100" r="Z128">
        <v>630</v>
      </c>
      <c s="102" r="AA128"/>
      <c t="str" s="102" r="AB128">
        <f>IF(Q128=S128,"",IF(Q128&gt;S128,1,0))</f>
        <v>1</v>
      </c>
      <c t="str" s="102" r="AC128">
        <f>IF(U128=W128,"",IF(U128&gt;W128,1,0))</f>
        <v>1</v>
      </c>
      <c t="str" s="102" r="AD128">
        <f>IF(Y128=AA128,"",IF(Y128&gt;AA128,1,0))</f>
        <v/>
      </c>
      <c t="str" s="102" r="AE128">
        <f>IF(Q128=S128,"",IF(Q128&lt;S128,1,0))</f>
        <v>0</v>
      </c>
      <c t="str" s="102" r="AF128">
        <f>IF(U128=W128,"",IF(U128&lt;W128,1,0))</f>
        <v>0</v>
      </c>
      <c t="str" s="102" r="AG128">
        <f>IF(Y128=AA128,"",IF(Y128&lt;AA128,1,0))</f>
        <v/>
      </c>
      <c t="str" s="103" r="AH128">
        <f>COUNTIF(AB128:AD128,1)</f>
        <v>2</v>
      </c>
      <c t="s" s="103" r="AI128">
        <v>631</v>
      </c>
      <c t="str" s="103" r="AJ128">
        <f>COUNTIF(AE128:AG128,1)</f>
        <v>0</v>
      </c>
      <c t="str" s="103" r="AK128">
        <f>IF(AH128=2,2,IF(AJ128=2,0,AH128))</f>
        <v>2</v>
      </c>
      <c t="s" s="103" r="AL128">
        <v>632</v>
      </c>
      <c t="str" s="103" r="AM128">
        <f>IF(AJ128=2,2,IF(AH128=2,0,AJ128))</f>
        <v>0</v>
      </c>
      <c s="105" r="AN128"/>
      <c t="str" s="7" r="AO128">
        <f>AU128</f>
        <v>54</v>
      </c>
      <c t="str" s="93" r="AP128">
        <f>'Spielplan Sa'!F$2</f>
        <v>9/27/2014</v>
      </c>
      <c t="str" s="7" r="AQ128">
        <f>'Spielplan Sa'!A$4</f>
        <v>männlich U16</v>
      </c>
      <c t="s" s="7" r="AR128">
        <v>633</v>
      </c>
      <c s="7" r="AS128">
        <v>2.0</v>
      </c>
      <c s="92" r="AT128">
        <v>3.0</v>
      </c>
      <c s="94" r="AU128">
        <v>54.0</v>
      </c>
      <c t="str" s="95" r="AV128">
        <f>'Spielplan Sa'!X16</f>
        <v>SV Düdenbüttel</v>
      </c>
      <c t="s" s="96" r="AW128">
        <v>634</v>
      </c>
      <c t="str" s="106" r="AX128">
        <f>'Spielplan Sa'!X17</f>
        <v>TV Voerde</v>
      </c>
      <c t="str" s="106" r="AY128">
        <f>'Spielplan Sa'!Y17</f>
        <v/>
      </c>
      <c t="str" s="106" r="AZ128">
        <f>'Spielplan Sa'!Z17</f>
        <v>TSV Calw</v>
      </c>
      <c t="s" s="106" r="BA128">
        <v>635</v>
      </c>
      <c t="s" s="106" r="BB128">
        <v>636</v>
      </c>
      <c t="s" s="106" r="BC128">
        <v>637</v>
      </c>
      <c s="97" r="BD128">
        <v>9.0</v>
      </c>
      <c t="s" s="100" r="BE128">
        <v>638</v>
      </c>
      <c s="97" r="BF128">
        <v>11.0</v>
      </c>
      <c s="137" r="BG128"/>
      <c s="97" r="BH128">
        <v>11.0</v>
      </c>
      <c t="s" s="100" r="BI128">
        <v>639</v>
      </c>
      <c s="97" r="BJ128">
        <v>7.0</v>
      </c>
      <c s="101" r="BK128"/>
      <c s="97" r="BL128">
        <v>11.0</v>
      </c>
      <c t="s" s="100" r="BM128">
        <v>640</v>
      </c>
      <c s="97" r="BN128">
        <v>3.0</v>
      </c>
      <c t="str" s="102" r="BO128">
        <f>IF(BD128=BF128,"",IF(BD128&gt;BF128,1,0))</f>
        <v>0</v>
      </c>
      <c t="str" s="102" r="BP128">
        <f>IF(BH128=BJ128,"",IF(BH128&gt;BJ128,1,0))</f>
        <v>1</v>
      </c>
      <c t="str" s="102" r="BQ128">
        <f>IF(BL128=BN128,"",IF(BL128&gt;BN128,1,0))</f>
        <v>1</v>
      </c>
      <c t="str" s="102" r="BR128">
        <f>IF(BD128=BF128,"",IF(BD128&lt;BF128,1,0))</f>
        <v>1</v>
      </c>
      <c t="str" s="102" r="BS128">
        <f>IF(BH128=BJ128,"",IF(BH128&lt;BJ128,1,0))</f>
        <v>0</v>
      </c>
      <c t="str" s="102" r="BT128">
        <f>IF(BL128=BN128,"",IF(BL128&lt;BN128,1,0))</f>
        <v>0</v>
      </c>
      <c t="str" s="103" r="BU128">
        <f>COUNTIF(BO128:BQ128,1)</f>
        <v>2</v>
      </c>
      <c t="s" s="103" r="BV128">
        <v>641</v>
      </c>
      <c t="str" s="103" r="BW128">
        <f>COUNTIF(BR128:BT128,1)</f>
        <v>1</v>
      </c>
      <c t="str" s="103" r="BX128">
        <f>IF(BU128=2,2,IF(BW128=2,0,BU128))</f>
        <v>2</v>
      </c>
      <c t="s" s="103" r="BY128">
        <v>642</v>
      </c>
      <c t="str" s="103" r="BZ128">
        <f>IF(BW128=2,2,IF(BU128=2,0,BW128))</f>
        <v>0</v>
      </c>
      <c s="74" r="CA128"/>
      <c s="74" r="CB128"/>
      <c s="74" r="CC128"/>
      <c s="74" r="CD128"/>
      <c s="74" r="CE128"/>
      <c s="74" r="CF128"/>
      <c s="74" r="CG128"/>
      <c s="74" r="CH128"/>
      <c s="74" r="CI128"/>
      <c s="74" r="CJ128"/>
    </row>
    <row customHeight="1" r="129" ht="15.75">
      <c t="str" s="7" r="A129">
        <f>G129</f>
        <v>19</v>
      </c>
      <c t="str" s="93" r="B129">
        <f>'Spielplan Sa'!F$2</f>
        <v>9/27/2014</v>
      </c>
      <c t="str" s="7" r="C129">
        <f>'Spielplan Sa'!A$4</f>
        <v>männlich U16</v>
      </c>
      <c t="s" s="7" r="D129">
        <v>643</v>
      </c>
      <c s="7" r="E129">
        <v>4.0</v>
      </c>
      <c s="82" r="F129">
        <v>5.0</v>
      </c>
      <c s="94" r="G129">
        <v>19.0</v>
      </c>
      <c t="str" s="95" r="H129">
        <f>'Spielplan Sa'!I20</f>
        <v>VfL Pinneberg</v>
      </c>
      <c t="s" s="96" r="I129">
        <v>644</v>
      </c>
      <c t="str" s="106" r="J129">
        <f>'Spielplan Sa'!I21</f>
        <v>NlV Vaihingen</v>
      </c>
      <c t="str" s="106" r="K129">
        <f>'Spielplan Sa'!J21</f>
        <v/>
      </c>
      <c t="str" s="106" r="L129">
        <f>'Spielplan Sa'!K21</f>
        <v>TV Segnitz</v>
      </c>
      <c t="s" s="106" r="M129">
        <v>645</v>
      </c>
      <c t="s" s="106" r="N129">
        <v>646</v>
      </c>
      <c t="s" s="106" r="O129">
        <v>647</v>
      </c>
      <c s="106" r="P129"/>
      <c s="97" r="Q129">
        <v>8.0</v>
      </c>
      <c t="s" s="100" r="R129">
        <v>648</v>
      </c>
      <c s="97" r="S129">
        <v>11.0</v>
      </c>
      <c s="101" r="T129"/>
      <c s="97" r="U129">
        <v>5.0</v>
      </c>
      <c t="s" s="100" r="V129">
        <v>649</v>
      </c>
      <c s="97" r="W129">
        <v>11.0</v>
      </c>
      <c s="101" r="X129"/>
      <c s="102" r="Y129"/>
      <c t="s" s="100" r="Z129">
        <v>650</v>
      </c>
      <c s="102" r="AA129"/>
      <c t="str" s="102" r="AB129">
        <f>IF(Q129=S129,"",IF(Q129&gt;S129,1,0))</f>
        <v>0</v>
      </c>
      <c t="str" s="102" r="AC129">
        <f>IF(U129=W129,"",IF(U129&gt;W129,1,0))</f>
        <v>0</v>
      </c>
      <c t="str" s="102" r="AD129">
        <f>IF(Y129=AA129,"",IF(Y129&gt;AA129,1,0))</f>
        <v/>
      </c>
      <c t="str" s="102" r="AE129">
        <f>IF(Q129=S129,"",IF(Q129&lt;S129,1,0))</f>
        <v>1</v>
      </c>
      <c t="str" s="102" r="AF129">
        <f>IF(U129=W129,"",IF(U129&lt;W129,1,0))</f>
        <v>1</v>
      </c>
      <c t="str" s="102" r="AG129">
        <f>IF(Y129=AA129,"",IF(Y129&lt;AA129,1,0))</f>
        <v/>
      </c>
      <c t="str" s="103" r="AH129">
        <f>COUNTIF(AB129:AD129,1)</f>
        <v>0</v>
      </c>
      <c t="s" s="103" r="AI129">
        <v>651</v>
      </c>
      <c t="str" s="103" r="AJ129">
        <f>COUNTIF(AE129:AG129,1)</f>
        <v>2</v>
      </c>
      <c t="str" s="103" r="AK129">
        <f>IF(AH129=2,2,IF(AJ129=2,0,AH129))</f>
        <v>0</v>
      </c>
      <c t="s" s="103" r="AL129">
        <v>652</v>
      </c>
      <c t="str" s="103" r="AM129">
        <f>IF(AJ129=2,2,IF(AH129=2,0,AJ129))</f>
        <v>2</v>
      </c>
      <c s="105" r="AN129"/>
      <c t="str" s="7" r="AO129">
        <f>AU129</f>
        <v>55</v>
      </c>
      <c t="str" s="93" r="AP129">
        <f>'Spielplan Sa'!F$2</f>
        <v>9/27/2014</v>
      </c>
      <c t="str" s="7" r="AQ129">
        <f>'Spielplan Sa'!A$4</f>
        <v>männlich U16</v>
      </c>
      <c t="s" s="7" r="AR129">
        <v>653</v>
      </c>
      <c s="7" r="AS129">
        <v>4.0</v>
      </c>
      <c s="92" r="AT129">
        <v>1.0</v>
      </c>
      <c s="94" r="AU129">
        <v>55.0</v>
      </c>
      <c t="str" s="95" r="AV129">
        <f>'Spielplan Sa'!N20</f>
        <v>Großenasper SV</v>
      </c>
      <c t="s" s="96" r="AW129">
        <v>654</v>
      </c>
      <c t="str" s="106" r="AX129">
        <f>'Spielplan Sa'!N21</f>
        <v>Berliner Turnerschaft</v>
      </c>
      <c t="str" s="106" r="AY129">
        <f>'Spielplan Sa'!O21</f>
        <v/>
      </c>
      <c t="str" s="106" r="AZ129">
        <f>'Spielplan Sa'!P21</f>
        <v>TV Voerde</v>
      </c>
      <c t="s" s="106" r="BA129">
        <v>655</v>
      </c>
      <c t="s" s="106" r="BB129">
        <v>656</v>
      </c>
      <c t="s" s="106" r="BC129">
        <v>657</v>
      </c>
      <c s="97" r="BD129">
        <v>3.0</v>
      </c>
      <c t="s" s="100" r="BE129">
        <v>658</v>
      </c>
      <c s="97" r="BF129">
        <v>11.0</v>
      </c>
      <c s="101" r="BG129"/>
      <c s="97" r="BH129">
        <v>6.0</v>
      </c>
      <c t="s" s="100" r="BI129">
        <v>659</v>
      </c>
      <c s="97" r="BJ129">
        <v>11.0</v>
      </c>
      <c s="101" r="BK129"/>
      <c s="102" r="BL129"/>
      <c t="s" s="100" r="BM129">
        <v>660</v>
      </c>
      <c s="102" r="BN129"/>
      <c t="str" s="102" r="BO129">
        <f>IF(BD129=BF129,"",IF(BD129&gt;BF129,1,0))</f>
        <v>0</v>
      </c>
      <c t="str" s="102" r="BP129">
        <f>IF(BH129=BJ129,"",IF(BH129&gt;BJ129,1,0))</f>
        <v>0</v>
      </c>
      <c t="str" s="102" r="BQ129">
        <f>IF(BL129=BN129,"",IF(BL129&gt;BN129,1,0))</f>
        <v/>
      </c>
      <c t="str" s="102" r="BR129">
        <f>IF(BD129=BF129,"",IF(BD129&lt;BF129,1,0))</f>
        <v>1</v>
      </c>
      <c t="str" s="102" r="BS129">
        <f>IF(BH129=BJ129,"",IF(BH129&lt;BJ129,1,0))</f>
        <v>1</v>
      </c>
      <c t="str" s="102" r="BT129">
        <f>IF(BL129=BN129,"",IF(BL129&lt;BN129,1,0))</f>
        <v/>
      </c>
      <c t="str" s="103" r="BU129">
        <f>COUNTIF(BO129:BQ129,1)</f>
        <v>0</v>
      </c>
      <c t="s" s="103" r="BV129">
        <v>661</v>
      </c>
      <c t="str" s="103" r="BW129">
        <f>COUNTIF(BR129:BT129,1)</f>
        <v>2</v>
      </c>
      <c t="str" s="103" r="BX129">
        <f>IF(BU129=2,2,IF(BW129=2,0,BU129))</f>
        <v>0</v>
      </c>
      <c t="s" s="103" r="BY129">
        <v>662</v>
      </c>
      <c t="str" s="103" r="BZ129">
        <f>IF(BW129=2,2,IF(BU129=2,0,BW129))</f>
        <v>2</v>
      </c>
      <c s="74" r="CA129"/>
      <c s="74" r="CB129"/>
      <c s="74" r="CC129"/>
      <c s="74" r="CD129"/>
      <c s="74" r="CE129"/>
      <c s="74" r="CF129"/>
      <c s="74" r="CG129"/>
      <c s="74" r="CH129"/>
      <c s="74" r="CI129"/>
      <c s="74" r="CJ129"/>
    </row>
    <row customHeight="1" r="130" ht="15.75">
      <c t="str" s="7" r="A130">
        <f>G130</f>
        <v>20</v>
      </c>
      <c t="str" s="93" r="B130">
        <f>'Spielplan Sa'!F$2</f>
        <v>9/27/2014</v>
      </c>
      <c t="str" s="7" r="C130">
        <f>'Spielplan Sa'!A$4</f>
        <v>männlich U16</v>
      </c>
      <c t="s" s="7" r="D130">
        <v>663</v>
      </c>
      <c s="7" r="E130">
        <v>5.0</v>
      </c>
      <c s="82" r="F130">
        <v>5.0</v>
      </c>
      <c s="94" r="G130">
        <v>20.0</v>
      </c>
      <c t="str" s="95" r="H130">
        <f>'Spielplan Sa'!I22</f>
        <v>SV Kubschütz</v>
      </c>
      <c t="s" s="96" r="I130">
        <v>664</v>
      </c>
      <c t="str" s="106" r="J130">
        <f>'Spielplan Sa'!I23</f>
        <v>TV Dieburg</v>
      </c>
      <c t="str" s="106" r="K130">
        <f>'Spielplan Sa'!J23</f>
        <v/>
      </c>
      <c t="str" s="106" r="L130">
        <f>'Spielplan Sa'!K23</f>
        <v>VfL Pinneberg</v>
      </c>
      <c t="s" s="106" r="M130">
        <v>665</v>
      </c>
      <c t="s" s="106" r="N130">
        <v>666</v>
      </c>
      <c t="s" s="106" r="O130">
        <v>667</v>
      </c>
      <c s="106" r="P130"/>
      <c s="97" r="Q130">
        <v>11.0</v>
      </c>
      <c t="s" s="100" r="R130">
        <v>668</v>
      </c>
      <c s="97" r="S130">
        <v>5.0</v>
      </c>
      <c s="101" r="T130"/>
      <c s="97" r="U130">
        <v>11.0</v>
      </c>
      <c t="s" s="100" r="V130">
        <v>669</v>
      </c>
      <c s="97" r="W130">
        <v>6.0</v>
      </c>
      <c s="101" r="X130"/>
      <c s="102" r="Y130"/>
      <c t="s" s="100" r="Z130">
        <v>670</v>
      </c>
      <c s="102" r="AA130"/>
      <c t="str" s="102" r="AB130">
        <f>IF(Q130=S130,"",IF(Q130&gt;S130,1,0))</f>
        <v>1</v>
      </c>
      <c t="str" s="102" r="AC130">
        <f>IF(U130=W130,"",IF(U130&gt;W130,1,0))</f>
        <v>1</v>
      </c>
      <c t="str" s="102" r="AD130">
        <f>IF(Y130=AA130,"",IF(Y130&gt;AA130,1,0))</f>
        <v/>
      </c>
      <c t="str" s="102" r="AE130">
        <f>IF(Q130=S130,"",IF(Q130&lt;S130,1,0))</f>
        <v>0</v>
      </c>
      <c t="str" s="102" r="AF130">
        <f>IF(U130=W130,"",IF(U130&lt;W130,1,0))</f>
        <v>0</v>
      </c>
      <c t="str" s="102" r="AG130">
        <f>IF(Y130=AA130,"",IF(Y130&lt;AA130,1,0))</f>
        <v/>
      </c>
      <c t="str" s="103" r="AH130">
        <f>COUNTIF(AB130:AD130,1)</f>
        <v>2</v>
      </c>
      <c t="s" s="103" r="AI130">
        <v>671</v>
      </c>
      <c t="str" s="103" r="AJ130">
        <f>COUNTIF(AE130:AG130,1)</f>
        <v>0</v>
      </c>
      <c t="str" s="103" r="AK130">
        <f>IF(AH130=2,2,IF(AJ130=2,0,AH130))</f>
        <v>2</v>
      </c>
      <c t="s" s="103" r="AL130">
        <v>672</v>
      </c>
      <c t="str" s="103" r="AM130">
        <f>IF(AJ130=2,2,IF(AH130=2,0,AJ130))</f>
        <v>0</v>
      </c>
      <c s="105" r="AN130"/>
      <c t="str" s="7" r="AO130">
        <f>AU130</f>
        <v>56</v>
      </c>
      <c t="str" s="93" r="AP130">
        <f>'Spielplan Sa'!F$2</f>
        <v>9/27/2014</v>
      </c>
      <c t="str" s="7" r="AQ130">
        <f>'Spielplan Sa'!A$4</f>
        <v>männlich U16</v>
      </c>
      <c t="s" s="7" r="AR130">
        <v>673</v>
      </c>
      <c s="7" r="AS130">
        <v>4.0</v>
      </c>
      <c s="92" r="AT130">
        <v>2.0</v>
      </c>
      <c s="94" r="AU130">
        <v>56.0</v>
      </c>
      <c t="str" s="95" r="AV130">
        <f>'Spielplan Sa'!S20</f>
        <v>TV Eibach</v>
      </c>
      <c t="s" s="96" r="AW130">
        <v>674</v>
      </c>
      <c t="str" s="106" r="AX130">
        <f>'Spielplan Sa'!S21</f>
        <v>TV Waibsatdt</v>
      </c>
      <c t="str" s="106" r="AY130">
        <f>'Spielplan Sa'!T21</f>
        <v/>
      </c>
      <c t="str" s="106" r="AZ130">
        <f>'Spielplan Sa'!U21</f>
        <v>TV Voerde</v>
      </c>
      <c t="s" s="106" r="BA130">
        <v>675</v>
      </c>
      <c t="s" s="106" r="BB130">
        <v>676</v>
      </c>
      <c t="s" s="106" r="BC130">
        <v>677</v>
      </c>
      <c s="97" r="BD130">
        <v>11.0</v>
      </c>
      <c t="s" s="100" r="BE130">
        <v>678</v>
      </c>
      <c s="97" r="BF130">
        <v>7.0</v>
      </c>
      <c s="101" r="BG130"/>
      <c s="97" r="BH130">
        <v>3.0</v>
      </c>
      <c t="s" s="98" r="BI130">
        <v>679</v>
      </c>
      <c s="97" r="BJ130">
        <v>11.0</v>
      </c>
      <c s="101" r="BK130"/>
      <c s="97" r="BL130">
        <v>5.0</v>
      </c>
      <c t="s" s="100" r="BM130">
        <v>680</v>
      </c>
      <c s="97" r="BN130">
        <v>11.0</v>
      </c>
      <c t="str" s="102" r="BO130">
        <f>IF(BD130=BF130,"",IF(BD130&gt;BF130,1,0))</f>
        <v>1</v>
      </c>
      <c t="str" s="102" r="BP130">
        <f>IF(BH130=BJ130,"",IF(BH130&gt;BJ130,1,0))</f>
        <v>0</v>
      </c>
      <c t="str" s="102" r="BQ130">
        <f>IF(BL130=BN130,"",IF(BL130&gt;BN130,1,0))</f>
        <v>0</v>
      </c>
      <c t="str" s="102" r="BR130">
        <f>IF(BD130=BF130,"",IF(BD130&lt;BF130,1,0))</f>
        <v>0</v>
      </c>
      <c t="str" s="102" r="BS130">
        <f>IF(BH130=BJ130,"",IF(BH130&lt;BJ130,1,0))</f>
        <v>1</v>
      </c>
      <c t="str" s="102" r="BT130">
        <f>IF(BL130=BN130,"",IF(BL130&lt;BN130,1,0))</f>
        <v>1</v>
      </c>
      <c t="str" s="103" r="BU130">
        <f>COUNTIF(BO130:BQ130,1)</f>
        <v>1</v>
      </c>
      <c t="s" s="103" r="BV130">
        <v>681</v>
      </c>
      <c t="str" s="103" r="BW130">
        <f>COUNTIF(BR130:BT130,1)</f>
        <v>2</v>
      </c>
      <c t="str" s="103" r="BX130">
        <f>IF(BU130=2,2,IF(BW130=2,0,BU130))</f>
        <v>0</v>
      </c>
      <c t="s" s="103" r="BY130">
        <v>682</v>
      </c>
      <c t="str" s="103" r="BZ130">
        <f>IF(BW130=2,2,IF(BU130=2,0,BW130))</f>
        <v>2</v>
      </c>
      <c s="74" r="CA130"/>
      <c s="74" r="CB130"/>
      <c s="74" r="CC130"/>
      <c s="74" r="CD130"/>
      <c s="74" r="CE130"/>
      <c s="74" r="CF130"/>
      <c s="74" r="CG130"/>
      <c s="74" r="CH130"/>
      <c s="74" r="CI130"/>
      <c s="74" r="CJ130"/>
    </row>
    <row customHeight="1" r="131" ht="15.75">
      <c t="str" s="7" r="A131">
        <f>G131</f>
        <v>21</v>
      </c>
      <c t="str" s="93" r="B131">
        <f>'Spielplan Sa'!F$2</f>
        <v>9/27/2014</v>
      </c>
      <c t="str" s="7" r="C131">
        <f>'Spielplan Sa'!A$4</f>
        <v>männlich U16</v>
      </c>
      <c t="s" s="7" r="D131">
        <v>683</v>
      </c>
      <c s="7" r="E131">
        <v>6.0</v>
      </c>
      <c s="82" r="F131">
        <v>5.0</v>
      </c>
      <c s="94" r="G131">
        <v>21.0</v>
      </c>
      <c t="str" s="95" r="H131">
        <f>'Spielplan Sa'!I24</f>
        <v>TV Segnitz</v>
      </c>
      <c t="s" s="96" r="I131">
        <v>684</v>
      </c>
      <c t="str" s="106" r="J131">
        <f>'Spielplan Sa'!I25</f>
        <v>TV Brettorf</v>
      </c>
      <c t="str" s="106" r="K131">
        <f>'Spielplan Sa'!J25</f>
        <v/>
      </c>
      <c t="str" s="106" r="L131">
        <f>'Spielplan Sa'!K25</f>
        <v>NlV Vaihingen</v>
      </c>
      <c t="s" s="106" r="M131">
        <v>685</v>
      </c>
      <c t="s" s="106" r="N131">
        <v>686</v>
      </c>
      <c t="s" s="106" r="O131">
        <v>687</v>
      </c>
      <c s="106" r="P131"/>
      <c s="97" r="Q131">
        <v>5.0</v>
      </c>
      <c t="s" s="100" r="R131">
        <v>688</v>
      </c>
      <c s="97" r="S131">
        <v>11.0</v>
      </c>
      <c s="101" r="T131"/>
      <c s="97" r="U131">
        <v>12.0</v>
      </c>
      <c t="s" s="100" r="V131">
        <v>689</v>
      </c>
      <c s="97" r="W131">
        <v>14.0</v>
      </c>
      <c s="101" r="X131"/>
      <c s="102" r="Y131"/>
      <c t="s" s="100" r="Z131">
        <v>690</v>
      </c>
      <c s="102" r="AA131"/>
      <c t="str" s="102" r="AB131">
        <f>IF(Q131=S131,"",IF(Q131&gt;S131,1,0))</f>
        <v>0</v>
      </c>
      <c t="str" s="102" r="AC131">
        <f>IF(U131=W131,"",IF(U131&gt;W131,1,0))</f>
        <v>0</v>
      </c>
      <c t="str" s="102" r="AD131">
        <f>IF(Y131=AA131,"",IF(Y131&gt;AA131,1,0))</f>
        <v/>
      </c>
      <c t="str" s="102" r="AE131">
        <f>IF(Q131=S131,"",IF(Q131&lt;S131,1,0))</f>
        <v>1</v>
      </c>
      <c t="str" s="102" r="AF131">
        <f>IF(U131=W131,"",IF(U131&lt;W131,1,0))</f>
        <v>1</v>
      </c>
      <c t="str" s="102" r="AG131">
        <f>IF(Y131=AA131,"",IF(Y131&lt;AA131,1,0))</f>
        <v/>
      </c>
      <c t="str" s="103" r="AH131">
        <f>COUNTIF(AB131:AD131,1)</f>
        <v>0</v>
      </c>
      <c t="s" s="103" r="AI131">
        <v>691</v>
      </c>
      <c t="str" s="103" r="AJ131">
        <f>COUNTIF(AE131:AG131,1)</f>
        <v>2</v>
      </c>
      <c t="str" s="103" r="AK131">
        <f>IF(AH131=2,2,IF(AJ131=2,0,AH131))</f>
        <v>0</v>
      </c>
      <c t="s" s="103" r="AL131">
        <v>692</v>
      </c>
      <c t="str" s="103" r="AM131">
        <f>IF(AJ131=2,2,IF(AH131=2,0,AJ131))</f>
        <v>2</v>
      </c>
      <c s="105" r="AN131"/>
      <c t="str" s="7" r="AO131">
        <f>AU131</f>
        <v>57</v>
      </c>
      <c t="str" s="93" r="AP131">
        <f>'Spielplan Sa'!F$2</f>
        <v>9/27/2014</v>
      </c>
      <c t="str" s="7" r="AQ131">
        <f>'Spielplan Sa'!A$4</f>
        <v>männlich U16</v>
      </c>
      <c t="s" s="7" r="AR131">
        <v>693</v>
      </c>
      <c s="7" r="AS131">
        <v>4.0</v>
      </c>
      <c s="92" r="AT131">
        <v>3.0</v>
      </c>
      <c s="94" r="AU131">
        <v>57.0</v>
      </c>
      <c t="str" s="95" r="AV131">
        <f>'Spielplan Sa'!X20</f>
        <v>SV Düdenbüttel</v>
      </c>
      <c t="s" s="96" r="AW131">
        <v>694</v>
      </c>
      <c t="str" s="106" r="AX131">
        <f>'Spielplan Sa'!X21</f>
        <v>TSV Gärtringen</v>
      </c>
      <c t="str" s="106" r="AY131">
        <f>'Spielplan Sa'!Y21</f>
        <v/>
      </c>
      <c t="str" s="106" r="AZ131">
        <f>'Spielplan Sa'!Z21</f>
        <v>TV Vaihingen/Enz</v>
      </c>
      <c t="s" s="106" r="BA131">
        <v>695</v>
      </c>
      <c t="s" s="106" r="BB131">
        <v>696</v>
      </c>
      <c t="s" s="106" r="BC131">
        <v>697</v>
      </c>
      <c s="97" r="BD131">
        <v>7.0</v>
      </c>
      <c t="s" s="100" r="BE131">
        <v>698</v>
      </c>
      <c s="97" r="BF131">
        <v>11.0</v>
      </c>
      <c s="101" r="BG131"/>
      <c s="97" r="BH131">
        <v>8.0</v>
      </c>
      <c t="s" s="100" r="BI131">
        <v>699</v>
      </c>
      <c s="97" r="BJ131">
        <v>11.0</v>
      </c>
      <c s="101" r="BK131"/>
      <c s="102" r="BL131"/>
      <c t="s" s="100" r="BM131">
        <v>700</v>
      </c>
      <c s="102" r="BN131"/>
      <c t="str" s="102" r="BO131">
        <f>IF(BD131=BF131,"",IF(BD131&gt;BF131,1,0))</f>
        <v>0</v>
      </c>
      <c t="str" s="102" r="BP131">
        <f>IF(BH131=BJ131,"",IF(BH131&gt;BJ131,1,0))</f>
        <v>0</v>
      </c>
      <c t="str" s="102" r="BQ131">
        <f>IF(BL131=BN131,"",IF(BL131&gt;BN131,1,0))</f>
        <v/>
      </c>
      <c t="str" s="102" r="BR131">
        <f>IF(BD131=BF131,"",IF(BD131&lt;BF131,1,0))</f>
        <v>1</v>
      </c>
      <c t="str" s="102" r="BS131">
        <f>IF(BH131=BJ131,"",IF(BH131&lt;BJ131,1,0))</f>
        <v>1</v>
      </c>
      <c t="str" s="102" r="BT131">
        <f>IF(BL131=BN131,"",IF(BL131&lt;BN131,1,0))</f>
        <v/>
      </c>
      <c t="str" s="103" r="BU131">
        <f>COUNTIF(BO131:BQ131,1)</f>
        <v>0</v>
      </c>
      <c t="s" s="103" r="BV131">
        <v>701</v>
      </c>
      <c t="str" s="103" r="BW131">
        <f>COUNTIF(BR131:BT131,1)</f>
        <v>2</v>
      </c>
      <c t="str" s="103" r="BX131">
        <f>IF(BU131=2,2,IF(BW131=2,0,BU131))</f>
        <v>0</v>
      </c>
      <c t="s" s="103" r="BY131">
        <v>702</v>
      </c>
      <c t="str" s="103" r="BZ131">
        <f>IF(BW131=2,2,IF(BU131=2,0,BW131))</f>
        <v>2</v>
      </c>
      <c s="74" r="CA131"/>
      <c s="74" r="CB131"/>
      <c s="74" r="CC131"/>
      <c s="74" r="CD131"/>
      <c s="74" r="CE131"/>
      <c s="74" r="CF131"/>
      <c s="74" r="CG131"/>
      <c s="74" r="CH131"/>
      <c s="74" r="CI131"/>
      <c s="74" r="CJ131"/>
    </row>
    <row customHeight="1" r="132" ht="15.75">
      <c t="str" s="7" r="A132">
        <f>G132</f>
        <v>22</v>
      </c>
      <c t="str" s="93" r="B132">
        <f>'Spielplan Sa'!F$2</f>
        <v>9/27/2014</v>
      </c>
      <c t="str" s="7" r="C132">
        <f>'Spielplan Sa'!A$4</f>
        <v>männlich U16</v>
      </c>
      <c t="s" s="7" r="D132">
        <v>703</v>
      </c>
      <c s="7" r="E132">
        <v>7.0</v>
      </c>
      <c s="82" r="F132">
        <v>5.0</v>
      </c>
      <c s="94" r="G132">
        <v>22.0</v>
      </c>
      <c t="str" s="95" r="H132">
        <f>'Spielplan Sa'!I26</f>
        <v>VfL Pinneberg</v>
      </c>
      <c t="s" s="96" r="I132">
        <v>704</v>
      </c>
      <c t="str" s="106" r="J132">
        <f>'Spielplan Sa'!I27</f>
        <v>TV Dieburg</v>
      </c>
      <c t="str" s="106" r="K132">
        <f>'Spielplan Sa'!J27</f>
        <v/>
      </c>
      <c t="str" s="106" r="L132">
        <f>'Spielplan Sa'!K27</f>
        <v>TV Segnitz</v>
      </c>
      <c t="s" s="106" r="M132">
        <v>705</v>
      </c>
      <c t="s" s="106" r="N132">
        <v>706</v>
      </c>
      <c t="s" s="106" r="O132">
        <v>707</v>
      </c>
      <c s="106" r="P132"/>
      <c s="97" r="Q132">
        <v>11.0</v>
      </c>
      <c t="s" s="100" r="R132">
        <v>708</v>
      </c>
      <c s="97" r="S132">
        <v>9.0</v>
      </c>
      <c s="101" r="T132"/>
      <c s="97" r="U132">
        <v>11.0</v>
      </c>
      <c t="s" s="100" r="V132">
        <v>709</v>
      </c>
      <c s="97" r="W132">
        <v>7.0</v>
      </c>
      <c s="101" r="X132"/>
      <c s="102" r="Y132"/>
      <c t="s" s="100" r="Z132">
        <v>710</v>
      </c>
      <c s="102" r="AA132"/>
      <c t="str" s="102" r="AB132">
        <f>IF(Q132=S132,"",IF(Q132&gt;S132,1,0))</f>
        <v>1</v>
      </c>
      <c t="str" s="102" r="AC132">
        <f>IF(U132=W132,"",IF(U132&gt;W132,1,0))</f>
        <v>1</v>
      </c>
      <c t="str" s="102" r="AD132">
        <f>IF(Y132=AA132,"",IF(Y132&gt;AA132,1,0))</f>
        <v/>
      </c>
      <c t="str" s="102" r="AE132">
        <f>IF(Q132=S132,"",IF(Q132&lt;S132,1,0))</f>
        <v>0</v>
      </c>
      <c t="str" s="102" r="AF132">
        <f>IF(U132=W132,"",IF(U132&lt;W132,1,0))</f>
        <v>0</v>
      </c>
      <c t="str" s="102" r="AG132">
        <f>IF(Y132=AA132,"",IF(Y132&lt;AA132,1,0))</f>
        <v/>
      </c>
      <c t="str" s="103" r="AH132">
        <f>COUNTIF(AB132:AD132,1)</f>
        <v>2</v>
      </c>
      <c t="s" s="103" r="AI132">
        <v>711</v>
      </c>
      <c t="str" s="103" r="AJ132">
        <f>COUNTIF(AE132:AG132,1)</f>
        <v>0</v>
      </c>
      <c t="str" s="103" r="AK132">
        <f>IF(AH132=2,2,IF(AJ132=2,0,AH132))</f>
        <v>2</v>
      </c>
      <c t="s" s="103" r="AL132">
        <v>712</v>
      </c>
      <c t="str" s="103" r="AM132">
        <f>IF(AJ132=2,2,IF(AH132=2,0,AJ132))</f>
        <v>0</v>
      </c>
      <c s="105" r="AN132"/>
      <c t="str" s="7" r="AO132">
        <f>AU132</f>
        <v>58</v>
      </c>
      <c t="str" s="93" r="AP132">
        <f>'Spielplan Sa'!F$2</f>
        <v>9/27/2014</v>
      </c>
      <c t="str" s="7" r="AQ132">
        <f>'Spielplan Sa'!A$4</f>
        <v>männlich U16</v>
      </c>
      <c t="s" s="7" r="AR132">
        <v>713</v>
      </c>
      <c s="7" r="AS132">
        <v>6.0</v>
      </c>
      <c s="92" r="AT132">
        <v>1.0</v>
      </c>
      <c s="94" r="AU132">
        <v>58.0</v>
      </c>
      <c t="str" s="95" r="AV132">
        <f>'Spielplan Sa'!N24</f>
        <v>Großenasper SV</v>
      </c>
      <c t="s" s="96" r="AW132">
        <v>714</v>
      </c>
      <c t="str" s="106" r="AX132">
        <f>'Spielplan Sa'!N25</f>
        <v>TV Waibsatdt</v>
      </c>
      <c t="str" s="106" r="AY132">
        <f>'Spielplan Sa'!O25</f>
        <v/>
      </c>
      <c t="str" s="106" r="AZ132">
        <f>'Spielplan Sa'!P25</f>
        <v>TV Langen</v>
      </c>
      <c t="s" s="106" r="BA132">
        <v>715</v>
      </c>
      <c t="s" s="106" r="BB132">
        <v>716</v>
      </c>
      <c t="s" s="106" r="BC132">
        <v>717</v>
      </c>
      <c s="97" r="BD132">
        <v>9.0</v>
      </c>
      <c t="s" s="100" r="BE132">
        <v>718</v>
      </c>
      <c s="97" r="BF132">
        <v>11.0</v>
      </c>
      <c s="101" r="BG132"/>
      <c s="97" r="BH132">
        <v>8.0</v>
      </c>
      <c t="s" s="100" r="BI132">
        <v>719</v>
      </c>
      <c s="97" r="BJ132">
        <v>11.0</v>
      </c>
      <c s="101" r="BK132"/>
      <c s="102" r="BL132"/>
      <c t="s" s="100" r="BM132">
        <v>720</v>
      </c>
      <c s="102" r="BN132"/>
      <c t="str" s="102" r="BO132">
        <f>IF(BD132=BF132,"",IF(BD132&gt;BF132,1,0))</f>
        <v>0</v>
      </c>
      <c t="str" s="102" r="BP132">
        <f>IF(BH132=BJ132,"",IF(BH132&gt;BJ132,1,0))</f>
        <v>0</v>
      </c>
      <c t="str" s="102" r="BQ132">
        <f>IF(BL132=BN132,"",IF(BL132&gt;BN132,1,0))</f>
        <v/>
      </c>
      <c t="str" s="102" r="BR132">
        <f>IF(BD132=BF132,"",IF(BD132&lt;BF132,1,0))</f>
        <v>1</v>
      </c>
      <c t="str" s="102" r="BS132">
        <f>IF(BH132=BJ132,"",IF(BH132&lt;BJ132,1,0))</f>
        <v>1</v>
      </c>
      <c t="str" s="102" r="BT132">
        <f>IF(BL132=BN132,"",IF(BL132&lt;BN132,1,0))</f>
        <v/>
      </c>
      <c t="str" s="103" r="BU132">
        <f>COUNTIF(BO132:BQ132,1)</f>
        <v>0</v>
      </c>
      <c t="s" s="103" r="BV132">
        <v>721</v>
      </c>
      <c t="str" s="103" r="BW132">
        <f>COUNTIF(BR132:BT132,1)</f>
        <v>2</v>
      </c>
      <c t="str" s="103" r="BX132">
        <f>IF(BU132=2,2,IF(BW132=2,0,BU132))</f>
        <v>0</v>
      </c>
      <c t="s" s="103" r="BY132">
        <v>722</v>
      </c>
      <c t="str" s="103" r="BZ132">
        <f>IF(BW132=2,2,IF(BU132=2,0,BW132))</f>
        <v>2</v>
      </c>
      <c s="74" r="CA132"/>
      <c s="74" r="CB132"/>
      <c s="74" r="CC132"/>
      <c s="74" r="CD132"/>
      <c s="74" r="CE132"/>
      <c s="74" r="CF132"/>
      <c s="74" r="CG132"/>
      <c s="74" r="CH132"/>
      <c s="74" r="CI132"/>
      <c s="74" r="CJ132"/>
    </row>
    <row customHeight="1" r="133" ht="15.75">
      <c t="str" s="7" r="A133">
        <f>G133</f>
        <v>23</v>
      </c>
      <c t="str" s="93" r="B133">
        <f>'Spielplan Sa'!F$2</f>
        <v>9/27/2014</v>
      </c>
      <c t="str" s="7" r="C133">
        <f>'Spielplan Sa'!A$4</f>
        <v>männlich U16</v>
      </c>
      <c t="s" s="7" r="D133">
        <v>723</v>
      </c>
      <c s="7" r="E133">
        <v>8.0</v>
      </c>
      <c s="82" r="F133">
        <v>5.0</v>
      </c>
      <c s="94" r="G133">
        <v>23.0</v>
      </c>
      <c t="str" s="95" r="H133">
        <f>'Spielplan Sa'!I28</f>
        <v>SV Kubschütz</v>
      </c>
      <c t="s" s="96" r="I133">
        <v>724</v>
      </c>
      <c t="str" s="106" r="J133">
        <f>'Spielplan Sa'!I29</f>
        <v>TV Brettorf</v>
      </c>
      <c t="str" s="106" r="K133">
        <f>'Spielplan Sa'!J29</f>
        <v/>
      </c>
      <c t="str" s="106" r="L133">
        <f>'Spielplan Sa'!K29</f>
        <v>TV Dieburg</v>
      </c>
      <c t="s" s="106" r="M133">
        <v>725</v>
      </c>
      <c t="s" s="106" r="N133">
        <v>726</v>
      </c>
      <c t="s" s="106" r="O133">
        <v>727</v>
      </c>
      <c s="106" r="P133"/>
      <c s="97" r="Q133">
        <v>9.0</v>
      </c>
      <c t="s" s="100" r="R133">
        <v>728</v>
      </c>
      <c s="97" r="S133">
        <v>11.0</v>
      </c>
      <c s="101" r="T133"/>
      <c s="97" r="U133">
        <v>7.0</v>
      </c>
      <c t="s" s="100" r="V133">
        <v>729</v>
      </c>
      <c s="97" r="W133">
        <v>11.0</v>
      </c>
      <c s="101" r="X133"/>
      <c s="102" r="Y133"/>
      <c t="s" s="100" r="Z133">
        <v>730</v>
      </c>
      <c s="102" r="AA133"/>
      <c t="str" s="102" r="AB133">
        <f>IF(Q133=S133,"",IF(Q133&gt;S133,1,0))</f>
        <v>0</v>
      </c>
      <c t="str" s="102" r="AC133">
        <f>IF(U133=W133,"",IF(U133&gt;W133,1,0))</f>
        <v>0</v>
      </c>
      <c t="str" s="102" r="AD133">
        <f>IF(Y133=AA133,"",IF(Y133&gt;AA133,1,0))</f>
        <v/>
      </c>
      <c t="str" s="102" r="AE133">
        <f>IF(Q133=S133,"",IF(Q133&lt;S133,1,0))</f>
        <v>1</v>
      </c>
      <c t="str" s="102" r="AF133">
        <f>IF(U133=W133,"",IF(U133&lt;W133,1,0))</f>
        <v>1</v>
      </c>
      <c t="str" s="102" r="AG133">
        <f>IF(Y133=AA133,"",IF(Y133&lt;AA133,1,0))</f>
        <v/>
      </c>
      <c t="str" s="103" r="AH133">
        <f>COUNTIF(AB133:AD133,1)</f>
        <v>0</v>
      </c>
      <c t="s" s="103" r="AI133">
        <v>731</v>
      </c>
      <c t="str" s="103" r="AJ133">
        <f>COUNTIF(AE133:AG133,1)</f>
        <v>2</v>
      </c>
      <c t="str" s="103" r="AK133">
        <f>IF(AH133=2,2,IF(AJ133=2,0,AH133))</f>
        <v>0</v>
      </c>
      <c t="s" s="103" r="AL133">
        <v>732</v>
      </c>
      <c t="str" s="103" r="AM133">
        <f>IF(AJ133=2,2,IF(AH133=2,0,AJ133))</f>
        <v>2</v>
      </c>
      <c s="105" r="AN133"/>
      <c t="str" s="7" r="AO133">
        <f>AU133</f>
        <v>59</v>
      </c>
      <c t="str" s="93" r="AP133">
        <f>'Spielplan Sa'!F$2</f>
        <v>9/27/2014</v>
      </c>
      <c t="str" s="7" r="AQ133">
        <f>'Spielplan Sa'!A$4</f>
        <v>männlich U16</v>
      </c>
      <c t="s" s="7" r="AR133">
        <v>733</v>
      </c>
      <c s="7" r="AS133">
        <v>6.0</v>
      </c>
      <c s="92" r="AT133">
        <v>2.0</v>
      </c>
      <c s="94" r="AU133">
        <v>59.0</v>
      </c>
      <c t="str" s="95" r="AV133">
        <f>'Spielplan Sa'!S24</f>
        <v>TV Eibach</v>
      </c>
      <c t="s" s="96" r="AW133">
        <v>734</v>
      </c>
      <c t="str" s="106" r="AX133">
        <f>'Spielplan Sa'!S25</f>
        <v>Berliner Turnerschaft</v>
      </c>
      <c t="str" s="106" r="AY133">
        <f>'Spielplan Sa'!T25</f>
        <v/>
      </c>
      <c t="str" s="106" r="AZ133">
        <f>'Spielplan Sa'!U25</f>
        <v>SV Düdenbüttel</v>
      </c>
      <c t="s" s="106" r="BA133">
        <v>735</v>
      </c>
      <c t="s" s="106" r="BB133">
        <v>736</v>
      </c>
      <c t="s" s="106" r="BC133">
        <v>737</v>
      </c>
      <c s="97" r="BD133">
        <v>7.0</v>
      </c>
      <c t="s" s="100" r="BE133">
        <v>738</v>
      </c>
      <c s="97" r="BF133">
        <v>11.0</v>
      </c>
      <c s="101" r="BG133"/>
      <c s="97" r="BH133">
        <v>9.0</v>
      </c>
      <c t="s" s="100" r="BI133">
        <v>739</v>
      </c>
      <c s="97" r="BJ133">
        <v>11.0</v>
      </c>
      <c s="101" r="BK133"/>
      <c s="102" r="BL133"/>
      <c t="s" s="100" r="BM133">
        <v>740</v>
      </c>
      <c s="102" r="BN133"/>
      <c t="str" s="102" r="BO133">
        <f>IF(BD133=BF133,"",IF(BD133&gt;BF133,1,0))</f>
        <v>0</v>
      </c>
      <c t="str" s="102" r="BP133">
        <f>IF(BH133=BJ133,"",IF(BH133&gt;BJ133,1,0))</f>
        <v>0</v>
      </c>
      <c t="str" s="102" r="BQ133">
        <f>IF(BL133=BN133,"",IF(BL133&gt;BN133,1,0))</f>
        <v/>
      </c>
      <c t="str" s="102" r="BR133">
        <f>IF(BD133=BF133,"",IF(BD133&lt;BF133,1,0))</f>
        <v>1</v>
      </c>
      <c t="str" s="102" r="BS133">
        <f>IF(BH133=BJ133,"",IF(BH133&lt;BJ133,1,0))</f>
        <v>1</v>
      </c>
      <c t="str" s="102" r="BT133">
        <f>IF(BL133=BN133,"",IF(BL133&lt;BN133,1,0))</f>
        <v/>
      </c>
      <c t="str" s="103" r="BU133">
        <f>COUNTIF(BO133:BQ133,1)</f>
        <v>0</v>
      </c>
      <c t="s" s="103" r="BV133">
        <v>741</v>
      </c>
      <c t="str" s="103" r="BW133">
        <f>COUNTIF(BR133:BT133,1)</f>
        <v>2</v>
      </c>
      <c t="str" s="103" r="BX133">
        <f>IF(BU133=2,2,IF(BW133=2,0,BU133))</f>
        <v>0</v>
      </c>
      <c t="s" s="103" r="BY133">
        <v>742</v>
      </c>
      <c t="str" s="103" r="BZ133">
        <f>IF(BW133=2,2,IF(BU133=2,0,BW133))</f>
        <v>2</v>
      </c>
      <c s="74" r="CA133"/>
      <c s="74" r="CB133"/>
      <c s="74" r="CC133"/>
      <c s="74" r="CD133"/>
      <c s="74" r="CE133"/>
      <c s="74" r="CF133"/>
      <c s="74" r="CG133"/>
      <c s="74" r="CH133"/>
      <c s="74" r="CI133"/>
      <c s="74" r="CJ133"/>
    </row>
    <row customHeight="1" r="134" ht="15.75">
      <c t="str" s="7" r="A134">
        <f>G134</f>
        <v>24</v>
      </c>
      <c t="str" s="93" r="B134">
        <f>'Spielplan Sa'!F$2</f>
        <v>9/27/2014</v>
      </c>
      <c t="str" s="7" r="C134">
        <f>'Spielplan Sa'!A$4</f>
        <v>männlich U16</v>
      </c>
      <c t="s" s="7" r="D134">
        <v>743</v>
      </c>
      <c s="7" r="E134">
        <v>9.0</v>
      </c>
      <c s="82" r="F134">
        <v>5.0</v>
      </c>
      <c s="94" r="G134">
        <v>24.0</v>
      </c>
      <c t="str" s="95" r="H134">
        <f>'Spielplan Sa'!I30</f>
        <v>TV Segnitz</v>
      </c>
      <c t="s" s="96" r="I134">
        <v>744</v>
      </c>
      <c t="str" s="106" r="J134">
        <f>'Spielplan Sa'!I31</f>
        <v>NlV Vaihingen</v>
      </c>
      <c t="str" s="106" r="K134">
        <f>'Spielplan Sa'!J31</f>
        <v/>
      </c>
      <c t="str" s="106" r="L134">
        <f>'Spielplan Sa'!K31</f>
        <v>TV Brettorf</v>
      </c>
      <c t="s" s="106" r="M134">
        <v>745</v>
      </c>
      <c t="s" s="106" r="N134">
        <v>746</v>
      </c>
      <c t="s" s="106" r="O134">
        <v>747</v>
      </c>
      <c s="106" r="P134"/>
      <c s="97" r="Q134">
        <v>11.0</v>
      </c>
      <c t="s" s="100" r="R134">
        <v>748</v>
      </c>
      <c s="97" r="S134">
        <v>6.0</v>
      </c>
      <c s="101" r="T134"/>
      <c s="97" r="U134">
        <v>11.0</v>
      </c>
      <c t="s" s="100" r="V134">
        <v>749</v>
      </c>
      <c s="97" r="W134">
        <v>7.0</v>
      </c>
      <c s="101" r="X134"/>
      <c s="102" r="Y134"/>
      <c t="s" s="100" r="Z134">
        <v>750</v>
      </c>
      <c s="102" r="AA134"/>
      <c t="str" s="102" r="AB134">
        <f>IF(Q134=S134,"",IF(Q134&gt;S134,1,0))</f>
        <v>1</v>
      </c>
      <c t="str" s="102" r="AC134">
        <f>IF(U134=W134,"",IF(U134&gt;W134,1,0))</f>
        <v>1</v>
      </c>
      <c t="str" s="102" r="AD134">
        <f>IF(Y134=AA134,"",IF(Y134&gt;AA134,1,0))</f>
        <v/>
      </c>
      <c t="str" s="102" r="AE134">
        <f>IF(Q134=S134,"",IF(Q134&lt;S134,1,0))</f>
        <v>0</v>
      </c>
      <c t="str" s="102" r="AF134">
        <f>IF(U134=W134,"",IF(U134&lt;W134,1,0))</f>
        <v>0</v>
      </c>
      <c t="str" s="102" r="AG134">
        <f>IF(Y134=AA134,"",IF(Y134&lt;AA134,1,0))</f>
        <v/>
      </c>
      <c t="str" s="103" r="AH134">
        <f>COUNTIF(AB134:AD134,1)</f>
        <v>2</v>
      </c>
      <c t="s" s="103" r="AI134">
        <v>751</v>
      </c>
      <c t="str" s="103" r="AJ134">
        <f>COUNTIF(AE134:AG134,1)</f>
        <v>0</v>
      </c>
      <c t="str" s="103" r="AK134">
        <f>IF(AH134=2,2,IF(AJ134=2,0,AH134))</f>
        <v>2</v>
      </c>
      <c t="s" s="103" r="AL134">
        <v>752</v>
      </c>
      <c t="str" s="103" r="AM134">
        <f>IF(AJ134=2,2,IF(AH134=2,0,AJ134))</f>
        <v>0</v>
      </c>
      <c s="105" r="AN134"/>
      <c t="str" s="7" r="AO134">
        <f>AU134</f>
        <v>60</v>
      </c>
      <c t="str" s="93" r="AP134">
        <f>'Spielplan Sa'!F$2</f>
        <v>9/27/2014</v>
      </c>
      <c t="str" s="7" r="AQ134">
        <f>'Spielplan Sa'!A$4</f>
        <v>männlich U16</v>
      </c>
      <c t="s" s="7" r="AR134">
        <v>753</v>
      </c>
      <c s="7" r="AS134">
        <v>6.0</v>
      </c>
      <c s="92" r="AT134">
        <v>3.0</v>
      </c>
      <c s="94" r="AU134">
        <v>60.0</v>
      </c>
      <c t="str" s="95" r="AV134">
        <f>'Spielplan Sa'!X24</f>
        <v>TV Voerde</v>
      </c>
      <c t="s" s="96" r="AW134">
        <v>754</v>
      </c>
      <c t="str" s="106" r="AX134">
        <f>'Spielplan Sa'!X25</f>
        <v>TSV Gärtringen</v>
      </c>
      <c t="str" s="106" r="AY134">
        <f>'Spielplan Sa'!Y25</f>
        <v/>
      </c>
      <c t="str" s="106" r="AZ134">
        <f>'Spielplan Sa'!Z25</f>
        <v>SV Düdenbüttel</v>
      </c>
      <c t="s" s="106" r="BA134">
        <v>755</v>
      </c>
      <c t="s" s="106" r="BB134">
        <v>756</v>
      </c>
      <c t="s" s="106" r="BC134">
        <v>757</v>
      </c>
      <c s="97" r="BD134">
        <v>7.0</v>
      </c>
      <c t="s" s="100" r="BE134">
        <v>758</v>
      </c>
      <c s="97" r="BF134">
        <v>11.0</v>
      </c>
      <c s="101" r="BG134"/>
      <c s="97" r="BH134">
        <v>5.0</v>
      </c>
      <c t="s" s="100" r="BI134">
        <v>759</v>
      </c>
      <c s="97" r="BJ134">
        <v>11.0</v>
      </c>
      <c s="101" r="BK134"/>
      <c s="102" r="BL134"/>
      <c t="s" s="100" r="BM134">
        <v>760</v>
      </c>
      <c s="102" r="BN134"/>
      <c t="str" s="102" r="BO134">
        <f>IF(BD134=BF134,"",IF(BD134&gt;BF134,1,0))</f>
        <v>0</v>
      </c>
      <c t="str" s="102" r="BP134">
        <f>IF(BH134=BJ134,"",IF(BH134&gt;BJ134,1,0))</f>
        <v>0</v>
      </c>
      <c t="str" s="102" r="BQ134">
        <f>IF(BL134=BN134,"",IF(BL134&gt;BN134,1,0))</f>
        <v/>
      </c>
      <c t="str" s="102" r="BR134">
        <f>IF(BD134=BF134,"",IF(BD134&lt;BF134,1,0))</f>
        <v>1</v>
      </c>
      <c t="str" s="102" r="BS134">
        <f>IF(BH134=BJ134,"",IF(BH134&lt;BJ134,1,0))</f>
        <v>1</v>
      </c>
      <c t="str" s="102" r="BT134">
        <f>IF(BL134=BN134,"",IF(BL134&lt;BN134,1,0))</f>
        <v/>
      </c>
      <c t="str" s="103" r="BU134">
        <f>COUNTIF(BO134:BQ134,1)</f>
        <v>0</v>
      </c>
      <c t="s" s="103" r="BV134">
        <v>761</v>
      </c>
      <c t="str" s="103" r="BW134">
        <f>COUNTIF(BR134:BT134,1)</f>
        <v>2</v>
      </c>
      <c t="str" s="103" r="BX134">
        <f>IF(BU134=2,2,IF(BW134=2,0,BU134))</f>
        <v>0</v>
      </c>
      <c t="s" s="103" r="BY134">
        <v>762</v>
      </c>
      <c t="str" s="103" r="BZ134">
        <f>IF(BW134=2,2,IF(BU134=2,0,BW134))</f>
        <v>2</v>
      </c>
      <c s="74" r="CA134"/>
      <c s="74" r="CB134"/>
      <c s="74" r="CC134"/>
      <c s="74" r="CD134"/>
      <c s="74" r="CE134"/>
      <c s="74" r="CF134"/>
      <c s="74" r="CG134"/>
      <c s="74" r="CH134"/>
      <c s="74" r="CI134"/>
      <c s="74" r="CJ134"/>
    </row>
    <row customHeight="1" r="135" ht="15.75">
      <c t="str" s="7" r="A135">
        <f>G135</f>
        <v>25</v>
      </c>
      <c t="str" s="93" r="B135">
        <f>'Spielplan Sa'!F$2</f>
        <v>9/27/2014</v>
      </c>
      <c t="str" s="7" r="C135">
        <f>'Spielplan Sa'!A$4</f>
        <v>männlich U16</v>
      </c>
      <c t="s" s="7" r="D135">
        <v>763</v>
      </c>
      <c s="7" r="E135">
        <v>10.0</v>
      </c>
      <c s="82" r="F135">
        <v>5.0</v>
      </c>
      <c s="94" r="G135">
        <v>25.0</v>
      </c>
      <c t="str" s="95" r="H135">
        <f>'Spielplan Sa'!I32</f>
        <v>VfL Pinneberg</v>
      </c>
      <c t="s" s="96" r="I135">
        <v>764</v>
      </c>
      <c t="str" s="106" r="J135">
        <f>'Spielplan Sa'!I33</f>
        <v>SV Kubschütz</v>
      </c>
      <c t="str" s="106" r="K135">
        <f>'Spielplan Sa'!J33</f>
        <v/>
      </c>
      <c t="str" s="106" r="L135">
        <f>'Spielplan Sa'!K33</f>
        <v>TV Segnitz</v>
      </c>
      <c t="s" s="106" r="M135">
        <v>765</v>
      </c>
      <c t="s" s="106" r="N135">
        <v>766</v>
      </c>
      <c t="s" s="106" r="O135">
        <v>767</v>
      </c>
      <c s="106" r="P135"/>
      <c s="97" r="Q135">
        <v>4.0</v>
      </c>
      <c t="s" s="100" r="R135">
        <v>768</v>
      </c>
      <c s="97" r="S135">
        <v>11.0</v>
      </c>
      <c s="101" r="T135"/>
      <c s="97" r="U135">
        <v>9.0</v>
      </c>
      <c t="s" s="100" r="V135">
        <v>769</v>
      </c>
      <c s="97" r="W135">
        <v>11.0</v>
      </c>
      <c s="101" r="X135"/>
      <c s="102" r="Y135"/>
      <c t="s" s="100" r="Z135">
        <v>770</v>
      </c>
      <c s="102" r="AA135"/>
      <c t="str" s="102" r="AB135">
        <f>IF(Q135=S135,"",IF(Q135&gt;S135,1,0))</f>
        <v>0</v>
      </c>
      <c t="str" s="102" r="AC135">
        <f>IF(U135=W135,"",IF(U135&gt;W135,1,0))</f>
        <v>0</v>
      </c>
      <c t="str" s="102" r="AD135">
        <f>IF(Y135=AA135,"",IF(Y135&gt;AA135,1,0))</f>
        <v/>
      </c>
      <c t="str" s="102" r="AE135">
        <f>IF(Q135=S135,"",IF(Q135&lt;S135,1,0))</f>
        <v>1</v>
      </c>
      <c t="str" s="102" r="AF135">
        <f>IF(U135=W135,"",IF(U135&lt;W135,1,0))</f>
        <v>1</v>
      </c>
      <c t="str" s="102" r="AG135">
        <f>IF(Y135=AA135,"",IF(Y135&lt;AA135,1,0))</f>
        <v/>
      </c>
      <c t="str" s="103" r="AH135">
        <f>COUNTIF(AB135:AD135,1)</f>
        <v>0</v>
      </c>
      <c t="s" s="103" r="AI135">
        <v>771</v>
      </c>
      <c t="str" s="103" r="AJ135">
        <f>COUNTIF(AE135:AG135,1)</f>
        <v>2</v>
      </c>
      <c t="str" s="103" r="AK135">
        <f>IF(AH135=2,2,IF(AJ135=2,0,AH135))</f>
        <v>0</v>
      </c>
      <c t="s" s="103" r="AL135">
        <v>772</v>
      </c>
      <c t="str" s="103" r="AM135">
        <f>IF(AJ135=2,2,IF(AH135=2,0,AJ135))</f>
        <v>2</v>
      </c>
      <c s="105" r="AN135"/>
      <c t="str" s="7" r="AO135">
        <f>AU135</f>
        <v>61</v>
      </c>
      <c t="str" s="93" r="AP135">
        <f>'Spielplan Sa'!F$2</f>
        <v>9/27/2014</v>
      </c>
      <c t="str" s="7" r="AQ135">
        <f>'Spielplan Sa'!A$4</f>
        <v>männlich U16</v>
      </c>
      <c t="s" s="7" r="AR135">
        <v>773</v>
      </c>
      <c s="7" r="AS135">
        <v>8.0</v>
      </c>
      <c s="92" r="AT135">
        <v>1.0</v>
      </c>
      <c s="94" r="AU135">
        <v>61.0</v>
      </c>
      <c t="str" s="95" r="AV135">
        <f>'Spielplan Sa'!N28</f>
        <v>Großenasper SV</v>
      </c>
      <c t="s" s="96" r="AW135">
        <v>774</v>
      </c>
      <c t="str" s="106" r="AX135">
        <f>'Spielplan Sa'!N29</f>
        <v>SV Düdenbüttel</v>
      </c>
      <c t="str" s="106" r="AY135">
        <f>'Spielplan Sa'!O29</f>
        <v/>
      </c>
      <c t="str" s="106" r="AZ135">
        <f>'Spielplan Sa'!P29</f>
        <v>TV Waibsatdt</v>
      </c>
      <c t="s" s="106" r="BA135">
        <v>775</v>
      </c>
      <c t="s" s="106" r="BB135">
        <v>776</v>
      </c>
      <c t="s" s="106" r="BC135">
        <v>777</v>
      </c>
      <c s="97" r="BD135">
        <v>8.0</v>
      </c>
      <c t="s" s="100" r="BE135">
        <v>778</v>
      </c>
      <c s="97" r="BF135">
        <v>11.0</v>
      </c>
      <c s="101" r="BG135"/>
      <c s="97" r="BH135">
        <v>9.0</v>
      </c>
      <c t="s" s="100" r="BI135">
        <v>779</v>
      </c>
      <c s="97" r="BJ135">
        <v>11.0</v>
      </c>
      <c s="101" r="BK135"/>
      <c s="102" r="BL135"/>
      <c t="s" s="100" r="BM135">
        <v>780</v>
      </c>
      <c s="102" r="BN135"/>
      <c t="str" s="102" r="BO135">
        <f>IF(BD135=BF135,"",IF(BD135&gt;BF135,1,0))</f>
        <v>0</v>
      </c>
      <c t="str" s="102" r="BP135">
        <f>IF(BH135=BJ135,"",IF(BH135&gt;BJ135,1,0))</f>
        <v>0</v>
      </c>
      <c t="str" s="102" r="BQ135">
        <f>IF(BL135=BN135,"",IF(BL135&gt;BN135,1,0))</f>
        <v/>
      </c>
      <c t="str" s="102" r="BR135">
        <f>IF(BD135=BF135,"",IF(BD135&lt;BF135,1,0))</f>
        <v>1</v>
      </c>
      <c t="str" s="102" r="BS135">
        <f>IF(BH135=BJ135,"",IF(BH135&lt;BJ135,1,0))</f>
        <v>1</v>
      </c>
      <c t="str" s="102" r="BT135">
        <f>IF(BL135=BN135,"",IF(BL135&lt;BN135,1,0))</f>
        <v/>
      </c>
      <c t="str" s="103" r="BU135">
        <f>COUNTIF(BO135:BQ135,1)</f>
        <v>0</v>
      </c>
      <c t="s" s="103" r="BV135">
        <v>781</v>
      </c>
      <c t="str" s="103" r="BW135">
        <f>COUNTIF(BR135:BT135,1)</f>
        <v>2</v>
      </c>
      <c t="str" s="103" r="BX135">
        <f>IF(BU135=2,2,IF(BW135=2,0,BU135))</f>
        <v>0</v>
      </c>
      <c t="s" s="103" r="BY135">
        <v>782</v>
      </c>
      <c t="str" s="103" r="BZ135">
        <f>IF(BW135=2,2,IF(BU135=2,0,BW135))</f>
        <v>2</v>
      </c>
      <c s="74" r="CA135"/>
      <c s="74" r="CB135"/>
      <c s="74" r="CC135"/>
      <c s="74" r="CD135"/>
      <c s="74" r="CE135"/>
      <c s="74" r="CF135"/>
      <c s="74" r="CG135"/>
      <c s="74" r="CH135"/>
      <c s="74" r="CI135"/>
      <c s="74" r="CJ135"/>
    </row>
    <row customHeight="1" r="136" ht="15.75">
      <c t="str" s="7" r="A136">
        <f>G136</f>
        <v>26</v>
      </c>
      <c t="str" s="93" r="B136">
        <f>'Spielplan Sa'!F$2</f>
        <v>9/27/2014</v>
      </c>
      <c t="str" s="7" r="C136">
        <f>'Spielplan Sa'!A$4</f>
        <v>männlich U16</v>
      </c>
      <c t="s" s="7" r="D136">
        <v>783</v>
      </c>
      <c s="7" r="E136">
        <v>11.0</v>
      </c>
      <c s="82" r="F136">
        <v>5.0</v>
      </c>
      <c s="94" r="G136">
        <v>26.0</v>
      </c>
      <c t="str" s="95" r="H136">
        <f>'Spielplan Sa'!I34</f>
        <v>TV Brettorf</v>
      </c>
      <c t="s" s="96" r="I136">
        <v>784</v>
      </c>
      <c t="str" s="106" r="J136">
        <f>'Spielplan Sa'!I35</f>
        <v>TV Dieburg</v>
      </c>
      <c t="str" s="106" r="K136">
        <f>'Spielplan Sa'!J35</f>
        <v/>
      </c>
      <c t="str" s="106" r="L136">
        <f>'Spielplan Sa'!K35</f>
        <v>NlV Vaihingen</v>
      </c>
      <c t="s" s="106" r="M136">
        <v>785</v>
      </c>
      <c t="s" s="106" r="N136">
        <v>786</v>
      </c>
      <c t="s" s="106" r="O136">
        <v>787</v>
      </c>
      <c s="106" r="P136"/>
      <c s="97" r="Q136">
        <v>11.0</v>
      </c>
      <c t="s" s="100" r="R136">
        <v>788</v>
      </c>
      <c s="97" r="S136">
        <v>2.0</v>
      </c>
      <c s="101" r="T136"/>
      <c s="97" r="U136">
        <v>11.0</v>
      </c>
      <c t="s" s="100" r="V136">
        <v>789</v>
      </c>
      <c s="97" r="W136">
        <v>7.0</v>
      </c>
      <c s="101" r="X136"/>
      <c s="102" r="Y136"/>
      <c t="s" s="100" r="Z136">
        <v>790</v>
      </c>
      <c s="102" r="AA136"/>
      <c t="str" s="102" r="AB136">
        <f>IF(Q136=S136,"",IF(Q136&gt;S136,1,0))</f>
        <v>1</v>
      </c>
      <c t="str" s="102" r="AC136">
        <f>IF(U136=W136,"",IF(U136&gt;W136,1,0))</f>
        <v>1</v>
      </c>
      <c t="str" s="102" r="AD136">
        <f>IF(Y136=AA136,"",IF(Y136&gt;AA136,1,0))</f>
        <v/>
      </c>
      <c t="str" s="102" r="AE136">
        <f>IF(Q136=S136,"",IF(Q136&lt;S136,1,0))</f>
        <v>0</v>
      </c>
      <c t="str" s="102" r="AF136">
        <f>IF(U136=W136,"",IF(U136&lt;W136,1,0))</f>
        <v>0</v>
      </c>
      <c t="str" s="102" r="AG136">
        <f>IF(Y136=AA136,"",IF(Y136&lt;AA136,1,0))</f>
        <v/>
      </c>
      <c t="str" s="103" r="AH136">
        <f>COUNTIF(AB136:AD136,1)</f>
        <v>2</v>
      </c>
      <c t="s" s="103" r="AI136">
        <v>791</v>
      </c>
      <c t="str" s="103" r="AJ136">
        <f>COUNTIF(AE136:AG136,1)</f>
        <v>0</v>
      </c>
      <c t="str" s="103" r="AK136">
        <f>IF(AH136=2,2,IF(AJ136=2,0,AH136))</f>
        <v>2</v>
      </c>
      <c t="s" s="103" r="AL136">
        <v>792</v>
      </c>
      <c t="str" s="103" r="AM136">
        <f>IF(AJ136=2,2,IF(AH136=2,0,AJ136))</f>
        <v>0</v>
      </c>
      <c s="105" r="AN136"/>
      <c t="str" s="7" r="AO136">
        <f>AU136</f>
        <v>62</v>
      </c>
      <c t="str" s="93" r="AP136">
        <f>'Spielplan Sa'!F$2</f>
        <v>9/27/2014</v>
      </c>
      <c t="str" s="7" r="AQ136">
        <f>'Spielplan Sa'!A$4</f>
        <v>männlich U16</v>
      </c>
      <c t="s" s="7" r="AR136">
        <v>793</v>
      </c>
      <c s="7" r="AS136">
        <v>8.0</v>
      </c>
      <c s="92" r="AT136">
        <v>2.0</v>
      </c>
      <c s="94" r="AU136">
        <v>62.0</v>
      </c>
      <c t="str" s="95" r="AV136">
        <f>'Spielplan Sa'!S28</f>
        <v>Berliner Turnerschaft</v>
      </c>
      <c t="s" s="96" r="AW136">
        <v>794</v>
      </c>
      <c t="str" s="106" r="AX136">
        <f>'Spielplan Sa'!S29</f>
        <v>TV Voerde</v>
      </c>
      <c t="str" s="106" r="AY136">
        <f>'Spielplan Sa'!T29</f>
        <v/>
      </c>
      <c t="str" s="106" r="AZ136">
        <f>'Spielplan Sa'!U29</f>
        <v>TV Waibsatdt</v>
      </c>
      <c t="s" s="106" r="BA136">
        <v>795</v>
      </c>
      <c t="s" s="106" r="BB136">
        <v>796</v>
      </c>
      <c t="s" s="106" r="BC136">
        <v>797</v>
      </c>
      <c s="97" r="BD136">
        <v>11.0</v>
      </c>
      <c t="s" s="100" r="BE136">
        <v>798</v>
      </c>
      <c s="97" r="BF136">
        <v>6.0</v>
      </c>
      <c s="101" r="BG136"/>
      <c s="97" r="BH136">
        <v>11.0</v>
      </c>
      <c t="s" s="100" r="BI136">
        <v>799</v>
      </c>
      <c s="97" r="BJ136">
        <v>9.0</v>
      </c>
      <c s="101" r="BK136"/>
      <c s="102" r="BL136"/>
      <c t="s" s="100" r="BM136">
        <v>800</v>
      </c>
      <c s="102" r="BN136"/>
      <c t="str" s="102" r="BO136">
        <f>IF(BD136=BF136,"",IF(BD136&gt;BF136,1,0))</f>
        <v>1</v>
      </c>
      <c t="str" s="102" r="BP136">
        <f>IF(BH136=BJ136,"",IF(BH136&gt;BJ136,1,0))</f>
        <v>1</v>
      </c>
      <c t="str" s="102" r="BQ136">
        <f>IF(BL136=BN136,"",IF(BL136&gt;BN136,1,0))</f>
        <v/>
      </c>
      <c t="str" s="102" r="BR136">
        <f>IF(BD136=BF136,"",IF(BD136&lt;BF136,1,0))</f>
        <v>0</v>
      </c>
      <c t="str" s="102" r="BS136">
        <f>IF(BH136=BJ136,"",IF(BH136&lt;BJ136,1,0))</f>
        <v>0</v>
      </c>
      <c t="str" s="102" r="BT136">
        <f>IF(BL136=BN136,"",IF(BL136&lt;BN136,1,0))</f>
        <v/>
      </c>
      <c t="str" s="103" r="BU136">
        <f>COUNTIF(BO136:BQ136,1)</f>
        <v>2</v>
      </c>
      <c t="s" s="103" r="BV136">
        <v>801</v>
      </c>
      <c t="str" s="103" r="BW136">
        <f>COUNTIF(BR136:BT136,1)</f>
        <v>0</v>
      </c>
      <c t="str" s="103" r="BX136">
        <f>IF(BU136=2,2,IF(BW136=2,0,BU136))</f>
        <v>2</v>
      </c>
      <c t="s" s="103" r="BY136">
        <v>802</v>
      </c>
      <c t="str" s="103" r="BZ136">
        <f>IF(BW136=2,2,IF(BU136=2,0,BW136))</f>
        <v>0</v>
      </c>
      <c s="74" r="CA136"/>
      <c s="74" r="CB136"/>
      <c s="74" r="CC136"/>
      <c s="74" r="CD136"/>
      <c s="74" r="CE136"/>
      <c s="74" r="CF136"/>
      <c s="74" r="CG136"/>
      <c s="74" r="CH136"/>
      <c s="74" r="CI136"/>
      <c s="74" r="CJ136"/>
    </row>
    <row customHeight="1" r="137" ht="15.75">
      <c t="str" s="7" r="A137">
        <f>G137</f>
        <v>27</v>
      </c>
      <c t="str" s="93" r="B137">
        <f>'Spielplan Sa'!F$2</f>
        <v>9/27/2014</v>
      </c>
      <c t="str" s="7" r="C137">
        <f>'Spielplan Sa'!A$4</f>
        <v>männlich U16</v>
      </c>
      <c t="s" s="7" r="D137">
        <v>803</v>
      </c>
      <c s="7" r="E137">
        <v>12.0</v>
      </c>
      <c s="82" r="F137">
        <v>5.0</v>
      </c>
      <c s="94" r="G137">
        <v>27.0</v>
      </c>
      <c t="str" s="95" r="H137">
        <f>'Spielplan Sa'!I36</f>
        <v>VfL Pinneberg</v>
      </c>
      <c t="s" s="96" r="I137">
        <v>804</v>
      </c>
      <c t="str" s="106" r="J137">
        <f>'Spielplan Sa'!I37</f>
        <v>TV Segnitz</v>
      </c>
      <c t="str" s="106" r="K137">
        <f>'Spielplan Sa'!J37</f>
        <v/>
      </c>
      <c t="str" s="106" r="L137">
        <f>'Spielplan Sa'!K37</f>
        <v>TV Brettorf</v>
      </c>
      <c t="s" s="106" r="M137">
        <v>805</v>
      </c>
      <c t="s" s="106" r="N137">
        <v>806</v>
      </c>
      <c t="s" s="106" r="O137">
        <v>807</v>
      </c>
      <c s="106" r="P137"/>
      <c s="97" r="Q137">
        <v>7.0</v>
      </c>
      <c t="s" s="100" r="R137">
        <v>808</v>
      </c>
      <c s="97" r="S137">
        <v>11.0</v>
      </c>
      <c s="101" r="T137"/>
      <c s="97" r="U137">
        <v>13.0</v>
      </c>
      <c t="s" s="100" r="V137">
        <v>809</v>
      </c>
      <c s="97" r="W137">
        <v>15.0</v>
      </c>
      <c s="101" r="X137"/>
      <c s="102" r="Y137"/>
      <c t="s" s="100" r="Z137">
        <v>810</v>
      </c>
      <c s="102" r="AA137"/>
      <c t="str" s="102" r="AB137">
        <f>IF(Q137=S137,"",IF(Q137&gt;S137,1,0))</f>
        <v>0</v>
      </c>
      <c t="str" s="102" r="AC137">
        <f>IF(U137=W137,"",IF(U137&gt;W137,1,0))</f>
        <v>0</v>
      </c>
      <c t="str" s="102" r="AD137">
        <f>IF(Y137=AA137,"",IF(Y137&gt;AA137,1,0))</f>
        <v/>
      </c>
      <c t="str" s="102" r="AE137">
        <f>IF(Q137=S137,"",IF(Q137&lt;S137,1,0))</f>
        <v>1</v>
      </c>
      <c t="str" s="102" r="AF137">
        <f>IF(U137=W137,"",IF(U137&lt;W137,1,0))</f>
        <v>1</v>
      </c>
      <c t="str" s="102" r="AG137">
        <f>IF(Y137=AA137,"",IF(Y137&lt;AA137,1,0))</f>
        <v/>
      </c>
      <c t="str" s="103" r="AH137">
        <f>COUNTIF(AB137:AD137,1)</f>
        <v>0</v>
      </c>
      <c t="s" s="103" r="AI137">
        <v>811</v>
      </c>
      <c t="str" s="103" r="AJ137">
        <f>COUNTIF(AE137:AG137,1)</f>
        <v>2</v>
      </c>
      <c t="str" s="103" r="AK137">
        <f>IF(AH137=2,2,IF(AJ137=2,0,AH137))</f>
        <v>0</v>
      </c>
      <c t="s" s="103" r="AL137">
        <v>812</v>
      </c>
      <c t="str" s="103" r="AM137">
        <f>IF(AJ137=2,2,IF(AH137=2,0,AJ137))</f>
        <v>2</v>
      </c>
      <c s="105" r="AN137"/>
      <c t="str" s="7" r="AO137">
        <f>AU137</f>
        <v>63</v>
      </c>
      <c t="str" s="93" r="AP137">
        <f>'Spielplan Sa'!F$2</f>
        <v>9/27/2014</v>
      </c>
      <c t="str" s="7" r="AQ137">
        <f>'Spielplan Sa'!A$4</f>
        <v>männlich U16</v>
      </c>
      <c t="s" s="7" r="AR137">
        <v>813</v>
      </c>
      <c s="7" r="AS137">
        <v>8.0</v>
      </c>
      <c s="92" r="AT137">
        <v>3.0</v>
      </c>
      <c s="94" r="AU137">
        <v>63.0</v>
      </c>
      <c t="str" s="95" r="AV137">
        <f>'Spielplan Sa'!X28</f>
        <v>TV Eibach</v>
      </c>
      <c t="s" s="96" r="AW137">
        <v>814</v>
      </c>
      <c t="str" s="106" r="AX137">
        <f>'Spielplan Sa'!X29</f>
        <v>TSV Gärtringen</v>
      </c>
      <c t="str" s="106" r="AY137">
        <f>'Spielplan Sa'!Y29</f>
        <v/>
      </c>
      <c t="str" s="106" r="AZ137">
        <f>'Spielplan Sa'!Z29</f>
        <v>TB Oppau</v>
      </c>
      <c t="s" s="106" r="BA137">
        <v>815</v>
      </c>
      <c t="s" s="106" r="BB137">
        <v>816</v>
      </c>
      <c t="s" s="106" r="BC137">
        <v>817</v>
      </c>
      <c s="97" r="BD137">
        <v>1.0</v>
      </c>
      <c t="s" s="100" r="BE137">
        <v>818</v>
      </c>
      <c s="97" r="BF137">
        <v>11.0</v>
      </c>
      <c s="101" r="BG137"/>
      <c s="97" r="BH137">
        <v>6.0</v>
      </c>
      <c t="s" s="100" r="BI137">
        <v>819</v>
      </c>
      <c s="97" r="BJ137">
        <v>11.0</v>
      </c>
      <c s="101" r="BK137"/>
      <c s="102" r="BL137"/>
      <c t="s" s="100" r="BM137">
        <v>820</v>
      </c>
      <c s="102" r="BN137"/>
      <c t="str" s="102" r="BO137">
        <f>IF(BD137=BF137,"",IF(BD137&gt;BF137,1,0))</f>
        <v>0</v>
      </c>
      <c t="str" s="102" r="BP137">
        <f>IF(BH137=BJ137,"",IF(BH137&gt;BJ137,1,0))</f>
        <v>0</v>
      </c>
      <c t="str" s="102" r="BQ137">
        <f>IF(BL137=BN137,"",IF(BL137&gt;BN137,1,0))</f>
        <v/>
      </c>
      <c t="str" s="102" r="BR137">
        <f>IF(BD137=BF137,"",IF(BD137&lt;BF137,1,0))</f>
        <v>1</v>
      </c>
      <c t="str" s="102" r="BS137">
        <f>IF(BH137=BJ137,"",IF(BH137&lt;BJ137,1,0))</f>
        <v>1</v>
      </c>
      <c t="str" s="102" r="BT137">
        <f>IF(BL137=BN137,"",IF(BL137&lt;BN137,1,0))</f>
        <v/>
      </c>
      <c t="str" s="103" r="BU137">
        <f>COUNTIF(BO137:BQ137,1)</f>
        <v>0</v>
      </c>
      <c t="s" s="103" r="BV137">
        <v>821</v>
      </c>
      <c t="str" s="103" r="BW137">
        <f>COUNTIF(BR137:BT137,1)</f>
        <v>2</v>
      </c>
      <c t="str" s="103" r="BX137">
        <f>IF(BU137=2,2,IF(BW137=2,0,BU137))</f>
        <v>0</v>
      </c>
      <c t="s" s="103" r="BY137">
        <v>822</v>
      </c>
      <c t="str" s="103" r="BZ137">
        <f>IF(BW137=2,2,IF(BU137=2,0,BW137))</f>
        <v>2</v>
      </c>
      <c s="74" r="CA137"/>
      <c s="74" r="CB137"/>
      <c s="74" r="CC137"/>
      <c s="74" r="CD137"/>
      <c s="74" r="CE137"/>
      <c s="74" r="CF137"/>
      <c s="74" r="CG137"/>
      <c s="74" r="CH137"/>
      <c s="74" r="CI137"/>
      <c s="74" r="CJ137"/>
    </row>
    <row customHeight="1" r="138" ht="15.75">
      <c t="str" s="7" r="A138">
        <f>G138</f>
        <v>28</v>
      </c>
      <c t="str" s="93" r="B138">
        <f>'Spielplan Sa'!F$2</f>
        <v>9/27/2014</v>
      </c>
      <c t="str" s="7" r="C138">
        <f>'Spielplan Sa'!A$4</f>
        <v>männlich U16</v>
      </c>
      <c t="s" s="7" r="D138">
        <v>823</v>
      </c>
      <c s="7" r="E138">
        <v>13.0</v>
      </c>
      <c s="82" r="F138">
        <v>5.0</v>
      </c>
      <c s="94" r="G138">
        <v>28.0</v>
      </c>
      <c t="str" s="95" r="H138">
        <f>'Spielplan Sa'!I38</f>
        <v>NlV Vaihingen</v>
      </c>
      <c t="s" s="96" r="I138">
        <v>824</v>
      </c>
      <c t="str" s="106" r="J138">
        <f>'Spielplan Sa'!I39</f>
        <v>TV Dieburg</v>
      </c>
      <c t="str" s="106" r="K138">
        <f>'Spielplan Sa'!J39</f>
        <v/>
      </c>
      <c t="str" s="106" r="L138">
        <f>'Spielplan Sa'!K39</f>
        <v>VfL Pinneberg</v>
      </c>
      <c t="s" s="106" r="M138">
        <v>825</v>
      </c>
      <c t="s" s="106" r="N138">
        <v>826</v>
      </c>
      <c t="s" s="106" r="O138">
        <v>827</v>
      </c>
      <c s="106" r="P138"/>
      <c s="97" r="Q138">
        <v>11.0</v>
      </c>
      <c t="s" s="100" r="R138">
        <v>828</v>
      </c>
      <c s="97" r="S138">
        <v>4.0</v>
      </c>
      <c s="101" r="T138"/>
      <c s="97" r="U138">
        <v>11.0</v>
      </c>
      <c t="s" s="100" r="V138">
        <v>829</v>
      </c>
      <c s="97" r="W138">
        <v>4.0</v>
      </c>
      <c s="101" r="X138"/>
      <c s="102" r="Y138"/>
      <c t="s" s="100" r="Z138">
        <v>830</v>
      </c>
      <c s="102" r="AA138"/>
      <c t="str" s="102" r="AB138">
        <f>IF(Q138=S138,"",IF(Q138&gt;S138,1,0))</f>
        <v>1</v>
      </c>
      <c t="str" s="102" r="AC138">
        <f>IF(U138=W138,"",IF(U138&gt;W138,1,0))</f>
        <v>1</v>
      </c>
      <c t="str" s="102" r="AD138">
        <f>IF(Y138=AA138,"",IF(Y138&gt;AA138,1,0))</f>
        <v/>
      </c>
      <c t="str" s="102" r="AE138">
        <f>IF(Q138=S138,"",IF(Q138&lt;S138,1,0))</f>
        <v>0</v>
      </c>
      <c t="str" s="102" r="AF138">
        <f>IF(U138=W138,"",IF(U138&lt;W138,1,0))</f>
        <v>0</v>
      </c>
      <c t="str" s="102" r="AG138">
        <f>IF(Y138=AA138,"",IF(Y138&lt;AA138,1,0))</f>
        <v/>
      </c>
      <c t="str" s="103" r="AH138">
        <f>COUNTIF(AB138:AD138,1)</f>
        <v>2</v>
      </c>
      <c t="s" s="103" r="AI138">
        <v>831</v>
      </c>
      <c t="str" s="103" r="AJ138">
        <f>COUNTIF(AE138:AG138,1)</f>
        <v>0</v>
      </c>
      <c t="str" s="103" r="AK138">
        <f>IF(AH138=2,2,IF(AJ138=2,0,AH138))</f>
        <v>2</v>
      </c>
      <c t="s" s="103" r="AL138">
        <v>832</v>
      </c>
      <c t="str" s="103" r="AM138">
        <f>IF(AJ138=2,2,IF(AH138=2,0,AJ138))</f>
        <v>0</v>
      </c>
      <c s="105" r="AN138"/>
      <c t="str" s="7" r="AO138">
        <f>AU138</f>
        <v>64</v>
      </c>
      <c t="str" s="93" r="AP138">
        <f>'Spielplan Sa'!F$2</f>
        <v>9/27/2014</v>
      </c>
      <c t="str" s="7" r="AQ138">
        <f>'Spielplan Sa'!A$4</f>
        <v>männlich U16</v>
      </c>
      <c t="s" s="7" r="AR138">
        <v>833</v>
      </c>
      <c s="7" r="AS138">
        <v>10.0</v>
      </c>
      <c s="92" r="AT138">
        <v>1.0</v>
      </c>
      <c s="94" r="AU138">
        <v>64.0</v>
      </c>
      <c t="str" s="95" r="AV138">
        <f>'Spielplan Sa'!N32</f>
        <v>Großenasper SV</v>
      </c>
      <c t="s" s="96" r="AW138">
        <v>834</v>
      </c>
      <c t="str" s="106" r="AX138">
        <f>'Spielplan Sa'!N33</f>
        <v>TV Voerde</v>
      </c>
      <c t="str" s="106" r="AY138">
        <f>'Spielplan Sa'!O33</f>
        <v/>
      </c>
      <c t="str" s="106" r="AZ138">
        <f>'Spielplan Sa'!P33</f>
        <v>Berliner Turnerschaft</v>
      </c>
      <c t="s" s="106" r="BA138">
        <v>835</v>
      </c>
      <c t="s" s="106" r="BB138">
        <v>836</v>
      </c>
      <c t="s" s="106" r="BC138">
        <v>837</v>
      </c>
      <c s="97" r="BD138">
        <v>11.0</v>
      </c>
      <c t="s" s="100" r="BE138">
        <v>838</v>
      </c>
      <c s="97" r="BF138">
        <v>5.0</v>
      </c>
      <c s="101" r="BG138"/>
      <c s="97" r="BH138">
        <v>11.0</v>
      </c>
      <c t="s" s="100" r="BI138">
        <v>839</v>
      </c>
      <c s="97" r="BJ138">
        <v>9.0</v>
      </c>
      <c s="101" r="BK138"/>
      <c s="102" r="BL138"/>
      <c t="s" s="100" r="BM138">
        <v>840</v>
      </c>
      <c s="102" r="BN138"/>
      <c t="str" s="102" r="BO138">
        <f>IF(BD138=BF138,"",IF(BD138&gt;BF138,1,0))</f>
        <v>1</v>
      </c>
      <c t="str" s="102" r="BP138">
        <f>IF(BH138=BJ138,"",IF(BH138&gt;BJ138,1,0))</f>
        <v>1</v>
      </c>
      <c t="str" s="102" r="BQ138">
        <f>IF(BL138=BN138,"",IF(BL138&gt;BN138,1,0))</f>
        <v/>
      </c>
      <c t="str" s="102" r="BR138">
        <f>IF(BD138=BF138,"",IF(BD138&lt;BF138,1,0))</f>
        <v>0</v>
      </c>
      <c t="str" s="102" r="BS138">
        <f>IF(BH138=BJ138,"",IF(BH138&lt;BJ138,1,0))</f>
        <v>0</v>
      </c>
      <c t="str" s="102" r="BT138">
        <f>IF(BL138=BN138,"",IF(BL138&lt;BN138,1,0))</f>
        <v/>
      </c>
      <c t="str" s="103" r="BU138">
        <f>COUNTIF(BO138:BQ138,1)</f>
        <v>2</v>
      </c>
      <c t="s" s="103" r="BV138">
        <v>841</v>
      </c>
      <c t="str" s="103" r="BW138">
        <f>COUNTIF(BR138:BT138,1)</f>
        <v>0</v>
      </c>
      <c t="str" s="103" r="BX138">
        <f>IF(BU138=2,2,IF(BW138=2,0,BU138))</f>
        <v>2</v>
      </c>
      <c t="s" s="103" r="BY138">
        <v>842</v>
      </c>
      <c t="str" s="103" r="BZ138">
        <f>IF(BW138=2,2,IF(BU138=2,0,BW138))</f>
        <v>0</v>
      </c>
      <c s="74" r="CA138"/>
      <c s="74" r="CB138"/>
      <c s="74" r="CC138"/>
      <c s="74" r="CD138"/>
      <c s="74" r="CE138"/>
      <c s="74" r="CF138"/>
      <c s="74" r="CG138"/>
      <c s="74" r="CH138"/>
      <c s="74" r="CI138"/>
      <c s="74" r="CJ138"/>
    </row>
    <row customHeight="1" r="139" ht="15.75">
      <c t="str" s="7" r="A139">
        <f>G139</f>
        <v>29</v>
      </c>
      <c t="str" s="93" r="B139">
        <f>'Spielplan Sa'!F$2</f>
        <v>9/27/2014</v>
      </c>
      <c t="str" s="7" r="C139">
        <f>'Spielplan Sa'!A$4</f>
        <v>männlich U16</v>
      </c>
      <c t="s" s="7" r="D139">
        <v>843</v>
      </c>
      <c s="7" r="E139">
        <v>14.0</v>
      </c>
      <c s="82" r="F139">
        <v>5.0</v>
      </c>
      <c s="94" r="G139">
        <v>29.0</v>
      </c>
      <c t="str" s="95" r="H139">
        <f>'Spielplan Sa'!I40</f>
        <v>SV Kubschütz</v>
      </c>
      <c t="s" s="96" r="I139">
        <v>844</v>
      </c>
      <c t="str" s="106" r="J139">
        <f>'Spielplan Sa'!I41</f>
        <v>TV Segnitz</v>
      </c>
      <c t="str" s="106" r="K139">
        <f>'Spielplan Sa'!J41</f>
        <v/>
      </c>
      <c t="str" s="106" r="L139">
        <f>'Spielplan Sa'!K41</f>
        <v>TV Dieburg</v>
      </c>
      <c t="s" s="106" r="M139">
        <v>845</v>
      </c>
      <c t="s" s="106" r="N139">
        <v>846</v>
      </c>
      <c t="s" s="106" r="O139">
        <v>847</v>
      </c>
      <c s="106" r="P139"/>
      <c s="97" r="Q139">
        <v>11.0</v>
      </c>
      <c t="s" s="100" r="R139">
        <v>848</v>
      </c>
      <c s="97" r="S139">
        <v>6.0</v>
      </c>
      <c s="101" r="T139"/>
      <c s="97" r="U139">
        <v>6.0</v>
      </c>
      <c t="s" s="100" r="V139">
        <v>849</v>
      </c>
      <c s="97" r="W139">
        <v>11.0</v>
      </c>
      <c s="101" r="X139"/>
      <c s="97" r="Y139">
        <v>15.0</v>
      </c>
      <c t="s" s="100" r="Z139">
        <v>850</v>
      </c>
      <c s="97" r="AA139">
        <v>14.0</v>
      </c>
      <c t="str" s="102" r="AB139">
        <f>IF(Q139=S139,"",IF(Q139&gt;S139,1,0))</f>
        <v>1</v>
      </c>
      <c t="str" s="102" r="AC139">
        <f>IF(U139=W139,"",IF(U139&gt;W139,1,0))</f>
        <v>0</v>
      </c>
      <c t="str" s="102" r="AD139">
        <f>IF(Y139=AA139,"",IF(Y139&gt;AA139,1,0))</f>
        <v>1</v>
      </c>
      <c t="str" s="102" r="AE139">
        <f>IF(Q139=S139,"",IF(Q139&lt;S139,1,0))</f>
        <v>0</v>
      </c>
      <c t="str" s="102" r="AF139">
        <f>IF(U139=W139,"",IF(U139&lt;W139,1,0))</f>
        <v>1</v>
      </c>
      <c t="str" s="102" r="AG139">
        <f>IF(Y139=AA139,"",IF(Y139&lt;AA139,1,0))</f>
        <v>0</v>
      </c>
      <c t="str" s="103" r="AH139">
        <f>COUNTIF(AB139:AD139,1)</f>
        <v>2</v>
      </c>
      <c t="s" s="103" r="AI139">
        <v>851</v>
      </c>
      <c t="str" s="103" r="AJ139">
        <f>COUNTIF(AE139:AG139,1)</f>
        <v>1</v>
      </c>
      <c t="str" s="103" r="AK139">
        <f>IF(AH139=2,2,IF(AJ139=2,0,AH139))</f>
        <v>2</v>
      </c>
      <c t="s" s="103" r="AL139">
        <v>852</v>
      </c>
      <c t="str" s="103" r="AM139">
        <f>IF(AJ139=2,2,IF(AH139=2,0,AJ139))</f>
        <v>0</v>
      </c>
      <c s="105" r="AN139"/>
      <c t="str" s="7" r="AO139">
        <f>AU139</f>
        <v>65</v>
      </c>
      <c t="str" s="93" r="AP139">
        <f>'Spielplan Sa'!F$2</f>
        <v>9/27/2014</v>
      </c>
      <c t="str" s="7" r="AQ139">
        <f>'Spielplan Sa'!A$4</f>
        <v>männlich U16</v>
      </c>
      <c t="s" s="7" r="AR139">
        <v>853</v>
      </c>
      <c s="7" r="AS139">
        <v>10.0</v>
      </c>
      <c s="92" r="AT139">
        <v>2.0</v>
      </c>
      <c s="94" r="AU139">
        <v>65.0</v>
      </c>
      <c t="str" s="95" r="AV139">
        <f>'Spielplan Sa'!S32</f>
        <v>TV Eibach</v>
      </c>
      <c t="s" s="96" r="AW139">
        <v>854</v>
      </c>
      <c t="str" s="106" r="AX139">
        <f>'Spielplan Sa'!S33</f>
        <v>SV Düdenbüttel</v>
      </c>
      <c t="str" s="106" r="AY139">
        <f>'Spielplan Sa'!T33</f>
        <v/>
      </c>
      <c t="str" s="106" r="AZ139">
        <f>'Spielplan Sa'!U33</f>
        <v>TB Oppau</v>
      </c>
      <c t="s" s="106" r="BA139">
        <v>855</v>
      </c>
      <c t="s" s="106" r="BB139">
        <v>856</v>
      </c>
      <c t="s" s="106" r="BC139">
        <v>857</v>
      </c>
      <c s="97" r="BD139">
        <v>4.0</v>
      </c>
      <c t="s" s="100" r="BE139">
        <v>858</v>
      </c>
      <c s="97" r="BF139">
        <v>11.0</v>
      </c>
      <c s="101" r="BG139"/>
      <c s="97" r="BH139">
        <v>11.0</v>
      </c>
      <c t="s" s="100" r="BI139">
        <v>859</v>
      </c>
      <c s="97" r="BJ139">
        <v>7.0</v>
      </c>
      <c s="101" r="BK139"/>
      <c s="97" r="BL139">
        <v>8.0</v>
      </c>
      <c t="s" s="100" r="BM139">
        <v>860</v>
      </c>
      <c s="97" r="BN139">
        <v>11.0</v>
      </c>
      <c t="str" s="102" r="BO139">
        <f>IF(BD139=BF139,"",IF(BD139&gt;BF139,1,0))</f>
        <v>0</v>
      </c>
      <c t="str" s="102" r="BP139">
        <f>IF(BH139=BJ139,"",IF(BH139&gt;BJ139,1,0))</f>
        <v>1</v>
      </c>
      <c t="str" s="102" r="BQ139">
        <f>IF(BL139=BN139,"",IF(BL139&gt;BN139,1,0))</f>
        <v>0</v>
      </c>
      <c t="str" s="102" r="BR139">
        <f>IF(BD139=BF139,"",IF(BD139&lt;BF139,1,0))</f>
        <v>1</v>
      </c>
      <c t="str" s="102" r="BS139">
        <f>IF(BH139=BJ139,"",IF(BH139&lt;BJ139,1,0))</f>
        <v>0</v>
      </c>
      <c t="str" s="102" r="BT139">
        <f>IF(BL139=BN139,"",IF(BL139&lt;BN139,1,0))</f>
        <v>1</v>
      </c>
      <c t="str" s="103" r="BU139">
        <f>COUNTIF(BO139:BQ139,1)</f>
        <v>1</v>
      </c>
      <c t="s" s="103" r="BV139">
        <v>861</v>
      </c>
      <c t="str" s="103" r="BW139">
        <f>COUNTIF(BR139:BT139,1)</f>
        <v>2</v>
      </c>
      <c t="str" s="103" r="BX139">
        <f>IF(BU139=2,2,IF(BW139=2,0,BU139))</f>
        <v>0</v>
      </c>
      <c t="s" s="103" r="BY139">
        <v>862</v>
      </c>
      <c t="str" s="103" r="BZ139">
        <f>IF(BW139=2,2,IF(BU139=2,0,BW139))</f>
        <v>2</v>
      </c>
      <c s="74" r="CA139"/>
      <c s="74" r="CB139"/>
      <c s="74" r="CC139"/>
      <c s="74" r="CD139"/>
      <c s="74" r="CE139"/>
      <c s="74" r="CF139"/>
      <c s="74" r="CG139"/>
      <c s="74" r="CH139"/>
      <c s="74" r="CI139"/>
      <c s="74" r="CJ139"/>
    </row>
    <row customHeight="1" r="140" ht="15.75">
      <c t="str" s="7" r="A140">
        <f>G140</f>
        <v>30</v>
      </c>
      <c t="str" s="93" r="B140">
        <f>'Spielplan Sa'!F$2</f>
        <v>9/27/2014</v>
      </c>
      <c t="str" s="7" r="C140">
        <f>'Spielplan Sa'!A$4</f>
        <v>männlich U16</v>
      </c>
      <c t="s" s="7" r="D140">
        <v>863</v>
      </c>
      <c s="7" r="E140">
        <v>15.0</v>
      </c>
      <c s="82" r="F140">
        <v>5.0</v>
      </c>
      <c s="94" r="G140">
        <v>30.0</v>
      </c>
      <c t="str" s="95" r="H140">
        <f>'Spielplan Sa'!I42</f>
        <v>TV Brettorf</v>
      </c>
      <c t="s" s="96" r="I140">
        <v>864</v>
      </c>
      <c t="str" s="106" r="J140">
        <f>'Spielplan Sa'!I43</f>
        <v>NlV Vaihingen</v>
      </c>
      <c t="str" s="106" r="K140">
        <f>'Spielplan Sa'!J43</f>
        <v/>
      </c>
      <c t="str" s="106" r="L140">
        <f>'Spielplan Sa'!K43</f>
        <v>SV Kubschütz</v>
      </c>
      <c t="s" s="106" r="M140">
        <v>865</v>
      </c>
      <c t="s" s="106" r="N140">
        <v>866</v>
      </c>
      <c t="s" s="106" r="O140">
        <v>867</v>
      </c>
      <c s="106" r="P140"/>
      <c s="97" r="Q140">
        <v>8.0</v>
      </c>
      <c t="s" s="100" r="R140">
        <v>868</v>
      </c>
      <c s="97" r="S140">
        <v>11.0</v>
      </c>
      <c s="101" r="T140"/>
      <c s="97" r="U140">
        <v>11.0</v>
      </c>
      <c t="s" s="100" r="V140">
        <v>869</v>
      </c>
      <c s="97" r="W140">
        <v>5.0</v>
      </c>
      <c s="101" r="X140"/>
      <c s="97" r="Y140">
        <v>3.0</v>
      </c>
      <c t="s" s="100" r="Z140">
        <v>870</v>
      </c>
      <c s="97" r="AA140">
        <v>11.0</v>
      </c>
      <c t="str" s="102" r="AB140">
        <f>IF(Q140=S140,"",IF(Q140&gt;S140,1,0))</f>
        <v>0</v>
      </c>
      <c t="str" s="102" r="AC140">
        <f>IF(U140=W140,"",IF(U140&gt;W140,1,0))</f>
        <v>1</v>
      </c>
      <c t="str" s="102" r="AD140">
        <f>IF(Y140=AA140,"",IF(Y140&gt;AA140,1,0))</f>
        <v>0</v>
      </c>
      <c t="str" s="102" r="AE140">
        <f>IF(Q140=S140,"",IF(Q140&lt;S140,1,0))</f>
        <v>1</v>
      </c>
      <c t="str" s="102" r="AF140">
        <f>IF(U140=W140,"",IF(U140&lt;W140,1,0))</f>
        <v>0</v>
      </c>
      <c t="str" s="102" r="AG140">
        <f>IF(Y140=AA140,"",IF(Y140&lt;AA140,1,0))</f>
        <v>1</v>
      </c>
      <c t="str" s="103" r="AH140">
        <f>COUNTIF(AB140:AD140,1)</f>
        <v>1</v>
      </c>
      <c t="s" s="103" r="AI140">
        <v>871</v>
      </c>
      <c t="str" s="103" r="AJ140">
        <f>COUNTIF(AE140:AG140,1)</f>
        <v>2</v>
      </c>
      <c t="str" s="103" r="AK140">
        <f>IF(AH140=2,2,IF(AJ140=2,0,AH140))</f>
        <v>0</v>
      </c>
      <c t="s" s="103" r="AL140">
        <v>872</v>
      </c>
      <c t="str" s="103" r="AM140">
        <f>IF(AJ140=2,2,IF(AH140=2,0,AJ140))</f>
        <v>2</v>
      </c>
      <c s="105" r="AN140"/>
      <c t="str" s="7" r="AO140">
        <f>AU140</f>
        <v>66</v>
      </c>
      <c t="str" s="93" r="AP140">
        <f>'Spielplan Sa'!F$2</f>
        <v>9/27/2014</v>
      </c>
      <c t="str" s="7" r="AQ140">
        <f>'Spielplan Sa'!A$4</f>
        <v>männlich U16</v>
      </c>
      <c t="s" s="7" r="AR140">
        <v>873</v>
      </c>
      <c s="7" r="AS140">
        <v>10.0</v>
      </c>
      <c s="92" r="AT140">
        <v>3.0</v>
      </c>
      <c s="94" r="AU140">
        <v>66.0</v>
      </c>
      <c t="str" s="95" r="AV140">
        <f>'Spielplan Sa'!X32</f>
        <v>TV Waibsatdt</v>
      </c>
      <c t="s" s="96" r="AW140">
        <v>874</v>
      </c>
      <c t="str" s="106" r="AX140">
        <f>'Spielplan Sa'!X33</f>
        <v>TSV Gärtringen</v>
      </c>
      <c t="str" s="106" r="AY140">
        <f>'Spielplan Sa'!Y33</f>
        <v/>
      </c>
      <c t="str" s="106" r="AZ140">
        <f>'Spielplan Sa'!Z33</f>
        <v>Berliner Turnerschaft</v>
      </c>
      <c t="s" s="106" r="BA140">
        <v>875</v>
      </c>
      <c t="s" s="106" r="BB140">
        <v>876</v>
      </c>
      <c t="s" s="106" r="BC140">
        <v>877</v>
      </c>
      <c s="97" r="BD140">
        <v>7.0</v>
      </c>
      <c t="s" s="100" r="BE140">
        <v>878</v>
      </c>
      <c s="97" r="BF140">
        <v>11.0</v>
      </c>
      <c s="101" r="BG140"/>
      <c s="97" r="BH140">
        <v>7.0</v>
      </c>
      <c t="s" s="100" r="BI140">
        <v>879</v>
      </c>
      <c s="97" r="BJ140">
        <v>11.0</v>
      </c>
      <c s="101" r="BK140"/>
      <c s="102" r="BL140"/>
      <c t="s" s="100" r="BM140">
        <v>880</v>
      </c>
      <c s="102" r="BN140"/>
      <c t="str" s="102" r="BO140">
        <f>IF(BD140=BF140,"",IF(BD140&gt;BF140,1,0))</f>
        <v>0</v>
      </c>
      <c t="str" s="102" r="BP140">
        <f>IF(BH140=BJ140,"",IF(BH140&gt;BJ140,1,0))</f>
        <v>0</v>
      </c>
      <c t="str" s="102" r="BQ140">
        <f>IF(BL140=BN140,"",IF(BL140&gt;BN140,1,0))</f>
        <v/>
      </c>
      <c t="str" s="102" r="BR140">
        <f>IF(BD140=BF140,"",IF(BD140&lt;BF140,1,0))</f>
        <v>1</v>
      </c>
      <c t="str" s="102" r="BS140">
        <f>IF(BH140=BJ140,"",IF(BH140&lt;BJ140,1,0))</f>
        <v>1</v>
      </c>
      <c t="str" s="102" r="BT140">
        <f>IF(BL140=BN140,"",IF(BL140&lt;BN140,1,0))</f>
        <v/>
      </c>
      <c t="str" s="103" r="BU140">
        <f>COUNTIF(BO140:BQ140,1)</f>
        <v>0</v>
      </c>
      <c t="s" s="103" r="BV140">
        <v>881</v>
      </c>
      <c t="str" s="103" r="BW140">
        <f>COUNTIF(BR140:BT140,1)</f>
        <v>2</v>
      </c>
      <c t="str" s="103" r="BX140">
        <f>IF(BU140=2,2,IF(BW140=2,0,BU140))</f>
        <v>0</v>
      </c>
      <c t="s" s="103" r="BY140">
        <v>882</v>
      </c>
      <c t="str" s="103" r="BZ140">
        <f>IF(BW140=2,2,IF(BU140=2,0,BW140))</f>
        <v>2</v>
      </c>
      <c s="74" r="CA140"/>
      <c s="74" r="CB140"/>
      <c s="74" r="CC140"/>
      <c s="74" r="CD140"/>
      <c s="74" r="CE140"/>
      <c s="74" r="CF140"/>
      <c s="74" r="CG140"/>
      <c s="74" r="CH140"/>
      <c s="74" r="CI140"/>
      <c s="74" r="CJ140"/>
    </row>
    <row customHeight="1" r="141" ht="15.75">
      <c s="74" r="A141"/>
      <c s="74" r="B141"/>
      <c s="74" r="C141"/>
      <c s="74" r="D141"/>
      <c s="74" r="E141"/>
      <c s="74" r="F141"/>
      <c t="str" s="111" r="G141">
        <f>IF('Gruppe B'!AX29=0,"",IF('Gruppe B'!AX29=21,"","Achtung!  Punktgleichheit in Gruppe B"))</f>
        <v/>
      </c>
      <c s="119" r="AN141"/>
      <c t="str" s="7" r="AO141">
        <f>AU141</f>
        <v>67</v>
      </c>
      <c t="str" s="93" r="AP141">
        <f>'Spielplan Sa'!F$2</f>
        <v>9/27/2014</v>
      </c>
      <c t="str" s="7" r="AQ141">
        <f>'Spielplan Sa'!A$4</f>
        <v>männlich U16</v>
      </c>
      <c t="s" s="7" r="AR141">
        <v>883</v>
      </c>
      <c s="7" r="AS141">
        <v>12.0</v>
      </c>
      <c s="92" r="AT141">
        <v>1.0</v>
      </c>
      <c s="94" r="AU141">
        <v>67.0</v>
      </c>
      <c t="str" s="114" r="AV141">
        <f>'Spielplan Sa'!N36</f>
        <v>Großenasper SV</v>
      </c>
      <c t="s" s="99" r="AW141">
        <v>884</v>
      </c>
      <c t="str" s="115" r="AX141">
        <f>'Spielplan Sa'!N37</f>
        <v>TSV Gärtringen</v>
      </c>
      <c t="str" s="115" r="AY141">
        <f>'Spielplan Sa'!O37</f>
        <v/>
      </c>
      <c t="str" s="115" r="AZ141">
        <f>'Spielplan Sa'!P37</f>
        <v>TSV Lola</v>
      </c>
      <c t="s" s="106" r="BA141">
        <v>885</v>
      </c>
      <c t="s" s="106" r="BB141">
        <v>886</v>
      </c>
      <c t="s" s="106" r="BC141">
        <v>887</v>
      </c>
      <c s="118" r="BD141">
        <v>4.0</v>
      </c>
      <c t="s" s="100" r="BE141">
        <v>888</v>
      </c>
      <c s="118" r="BF141">
        <v>11.0</v>
      </c>
      <c s="116" r="BG141"/>
      <c s="118" r="BH141">
        <v>0.0</v>
      </c>
      <c t="s" s="100" r="BI141">
        <v>889</v>
      </c>
      <c s="118" r="BJ141">
        <v>11.0</v>
      </c>
      <c s="116" r="BK141"/>
      <c s="138" r="BL141"/>
      <c t="s" s="100" r="BM141">
        <v>890</v>
      </c>
      <c s="138" r="BN141"/>
      <c t="str" s="102" r="BO141">
        <f>IF(BD141=BF141,"",IF(BD141&gt;BF141,1,0))</f>
        <v>0</v>
      </c>
      <c t="str" s="102" r="BP141">
        <f>IF(BH141=BJ141,"",IF(BH141&gt;BJ141,1,0))</f>
        <v>0</v>
      </c>
      <c t="str" s="102" r="BQ141">
        <f>IF(BL141=BN141,"",IF(BL141&gt;BN141,1,0))</f>
        <v/>
      </c>
      <c t="str" s="102" r="BR141">
        <f>IF(BD141=BF141,"",IF(BD141&lt;BF141,1,0))</f>
        <v>1</v>
      </c>
      <c t="str" s="102" r="BS141">
        <f>IF(BH141=BJ141,"",IF(BH141&lt;BJ141,1,0))</f>
        <v>1</v>
      </c>
      <c t="str" s="102" r="BT141">
        <f>IF(BL141=BN141,"",IF(BL141&lt;BN141,1,0))</f>
        <v/>
      </c>
      <c t="str" s="103" r="BU141">
        <f>COUNTIF(BO141:BQ141,1)</f>
        <v>0</v>
      </c>
      <c t="s" s="103" r="BV141">
        <v>891</v>
      </c>
      <c t="str" s="103" r="BW141">
        <f>COUNTIF(BR141:BT141,1)</f>
        <v>2</v>
      </c>
      <c t="str" s="103" r="BX141">
        <f>IF(BU141=2,2,IF(BW141=2,0,BU141))</f>
        <v>0</v>
      </c>
      <c t="s" s="103" r="BY141">
        <v>892</v>
      </c>
      <c t="str" s="103" r="BZ141">
        <f>IF(BW141=2,2,IF(BU141=2,0,BW141))</f>
        <v>2</v>
      </c>
      <c s="74" r="CA141"/>
      <c s="74" r="CB141"/>
      <c s="74" r="CC141"/>
      <c s="74" r="CD141"/>
      <c s="74" r="CE141"/>
      <c s="74" r="CF141"/>
      <c s="74" r="CG141"/>
      <c s="74" r="CH141"/>
      <c s="74" r="CI141"/>
      <c s="74" r="CJ141"/>
    </row>
    <row customHeight="1" r="142" ht="15.75">
      <c s="74" r="A142"/>
      <c s="74" r="B142"/>
      <c s="74" r="C142"/>
      <c s="74" r="D142"/>
      <c s="74" r="E142"/>
      <c s="74" r="F142"/>
      <c t="str" s="119" r="G142">
        <f>IF('Gruppe B'!AX29=0,"",IF('Gruppe B'!AX29=21,"","Bitte Platzierung selbst ermitteln"))</f>
        <v/>
      </c>
      <c s="119" r="AN142"/>
      <c t="str" s="7" r="AO142">
        <f>AU142</f>
        <v>68</v>
      </c>
      <c t="str" s="93" r="AP142">
        <f>'Spielplan Sa'!F$2</f>
        <v>9/27/2014</v>
      </c>
      <c t="str" s="7" r="AQ142">
        <f>'Spielplan Sa'!A$4</f>
        <v>männlich U16</v>
      </c>
      <c t="s" s="7" r="AR142">
        <v>893</v>
      </c>
      <c s="7" r="AS142">
        <v>12.0</v>
      </c>
      <c s="92" r="AT142">
        <v>2.0</v>
      </c>
      <c s="94" r="AU142">
        <v>68.0</v>
      </c>
      <c t="str" s="120" r="AV142">
        <f>'Spielplan Sa'!S36</f>
        <v>Berliner Turnerschaft</v>
      </c>
      <c t="s" s="108" r="AW142">
        <v>894</v>
      </c>
      <c t="str" s="95" r="AX142">
        <f>'Spielplan Sa'!S37</f>
        <v>SV Düdenbüttel</v>
      </c>
      <c t="str" s="95" r="AY142">
        <f>'Spielplan Sa'!T37</f>
        <v/>
      </c>
      <c t="str" s="95" r="AZ142">
        <f>'Spielplan Sa'!U37</f>
        <v>TV Eibach</v>
      </c>
      <c t="s" s="106" r="BA142">
        <v>895</v>
      </c>
      <c t="s" s="106" r="BB142">
        <v>896</v>
      </c>
      <c t="s" s="106" r="BC142">
        <v>897</v>
      </c>
      <c s="97" r="BD142">
        <v>12.0</v>
      </c>
      <c t="s" s="100" r="BE142">
        <v>898</v>
      </c>
      <c s="97" r="BF142">
        <v>10.0</v>
      </c>
      <c s="121" r="BG142"/>
      <c s="97" r="BH142">
        <v>10.0</v>
      </c>
      <c t="s" s="100" r="BI142">
        <v>899</v>
      </c>
      <c s="97" r="BJ142">
        <v>12.0</v>
      </c>
      <c s="121" r="BK142"/>
      <c s="97" r="BL142">
        <v>6.0</v>
      </c>
      <c t="s" s="100" r="BM142">
        <v>900</v>
      </c>
      <c s="97" r="BN142">
        <v>11.0</v>
      </c>
      <c t="str" s="102" r="BO142">
        <f>IF(BD142=BF142,"",IF(BD142&gt;BF142,1,0))</f>
        <v>1</v>
      </c>
      <c t="str" s="102" r="BP142">
        <f>IF(BH142=BJ142,"",IF(BH142&gt;BJ142,1,0))</f>
        <v>0</v>
      </c>
      <c t="str" s="102" r="BQ142">
        <f>IF(BL142=BN142,"",IF(BL142&gt;BN142,1,0))</f>
        <v>0</v>
      </c>
      <c t="str" s="102" r="BR142">
        <f>IF(BD142=BF142,"",IF(BD142&lt;BF142,1,0))</f>
        <v>0</v>
      </c>
      <c t="str" s="102" r="BS142">
        <f>IF(BH142=BJ142,"",IF(BH142&lt;BJ142,1,0))</f>
        <v>1</v>
      </c>
      <c t="str" s="102" r="BT142">
        <f>IF(BL142=BN142,"",IF(BL142&lt;BN142,1,0))</f>
        <v>1</v>
      </c>
      <c t="str" s="103" r="BU142">
        <f>COUNTIF(BO142:BQ142,1)</f>
        <v>1</v>
      </c>
      <c t="s" s="103" r="BV142">
        <v>901</v>
      </c>
      <c t="str" s="103" r="BW142">
        <f>COUNTIF(BR142:BT142,1)</f>
        <v>2</v>
      </c>
      <c t="str" s="103" r="BX142">
        <f>IF(BU142=2,2,IF(BW142=2,0,BU142))</f>
        <v>0</v>
      </c>
      <c t="s" s="103" r="BY142">
        <v>902</v>
      </c>
      <c t="str" s="103" r="BZ142">
        <f>IF(BW142=2,2,IF(BU142=2,0,BW142))</f>
        <v>2</v>
      </c>
      <c s="74" r="CA142"/>
      <c s="74" r="CB142"/>
      <c s="74" r="CC142"/>
      <c s="74" r="CD142"/>
      <c s="74" r="CE142"/>
      <c s="74" r="CF142"/>
      <c s="74" r="CG142"/>
      <c s="74" r="CH142"/>
      <c s="74" r="CI142"/>
      <c s="74" r="CJ142"/>
    </row>
    <row customHeight="1" r="143" ht="15.75">
      <c s="74" r="A143"/>
      <c s="74" r="B143"/>
      <c s="74" r="C143"/>
      <c s="74" r="D143"/>
      <c s="74" r="E143"/>
      <c s="74" r="F143"/>
      <c s="74" r="G143"/>
      <c s="74" r="H143"/>
      <c s="74" r="I143"/>
      <c s="74" r="J143"/>
      <c s="74" r="K143"/>
      <c s="74" r="L143"/>
      <c s="74" r="M143"/>
      <c s="74" r="N143"/>
      <c s="74" r="O143"/>
      <c s="74" r="P143"/>
      <c s="74" r="Q143"/>
      <c s="75" r="R143"/>
      <c s="74" r="S143"/>
      <c s="76" r="T143"/>
      <c s="74" r="U143"/>
      <c s="75" r="V143"/>
      <c s="74" r="W143"/>
      <c s="76" r="X143"/>
      <c s="74" r="Y143"/>
      <c s="75" r="Z143"/>
      <c s="74" r="AA143"/>
      <c s="74" r="AB143"/>
      <c s="74" r="AC143"/>
      <c s="74" r="AD143"/>
      <c s="74" r="AE143"/>
      <c s="74" r="AF143"/>
      <c s="74" r="AG143"/>
      <c s="74" r="AH143"/>
      <c s="74" r="AI143"/>
      <c s="74" r="AJ143"/>
      <c s="74" r="AK143"/>
      <c s="74" r="AL143"/>
      <c s="74" r="AM143"/>
      <c s="74" r="AN143"/>
      <c t="str" s="7" r="AO143">
        <f>AU143</f>
        <v>69</v>
      </c>
      <c t="str" s="93" r="AP143">
        <f>'Spielplan Sa'!F$2</f>
        <v>9/27/2014</v>
      </c>
      <c t="str" s="7" r="AQ143">
        <f>'Spielplan Sa'!A$4</f>
        <v>männlich U16</v>
      </c>
      <c t="s" s="7" r="AR143">
        <v>903</v>
      </c>
      <c s="7" r="AS143">
        <v>12.0</v>
      </c>
      <c s="92" r="AT143">
        <v>3.0</v>
      </c>
      <c s="94" r="AU143">
        <v>69.0</v>
      </c>
      <c t="str" s="114" r="AV143">
        <f>'Spielplan Sa'!X36</f>
        <v>TV Waibsatdt</v>
      </c>
      <c t="s" s="123" r="AW143">
        <v>904</v>
      </c>
      <c t="str" s="124" r="AX143">
        <f>'Spielplan Sa'!X37</f>
        <v>TV Voerde</v>
      </c>
      <c t="str" s="124" r="AY143">
        <f>'Spielplan Sa'!Y37</f>
        <v/>
      </c>
      <c t="str" s="124" r="AZ143">
        <f>'Spielplan Sa'!Z37</f>
        <v>TV Eibach</v>
      </c>
      <c t="s" s="106" r="BA143">
        <v>905</v>
      </c>
      <c t="s" s="106" r="BB143">
        <v>906</v>
      </c>
      <c t="s" s="106" r="BC143">
        <v>907</v>
      </c>
      <c s="125" r="BD143">
        <v>11.0</v>
      </c>
      <c t="s" s="100" r="BE143">
        <v>908</v>
      </c>
      <c s="125" r="BF143">
        <v>3.0</v>
      </c>
      <c s="116" r="BG143"/>
      <c s="125" r="BH143">
        <v>11.0</v>
      </c>
      <c t="s" s="100" r="BI143">
        <v>909</v>
      </c>
      <c s="125" r="BJ143">
        <v>4.0</v>
      </c>
      <c s="116" r="BK143"/>
      <c s="126" r="BL143"/>
      <c t="s" s="100" r="BM143">
        <v>910</v>
      </c>
      <c s="126" r="BN143"/>
      <c t="str" s="102" r="BO143">
        <f>IF(BD143=BF143,"",IF(BD143&gt;BF143,1,0))</f>
        <v>1</v>
      </c>
      <c t="str" s="102" r="BP143">
        <f>IF(BH143=BJ143,"",IF(BH143&gt;BJ143,1,0))</f>
        <v>1</v>
      </c>
      <c t="str" s="102" r="BQ143">
        <f>IF(BL143=BN143,"",IF(BL143&gt;BN143,1,0))</f>
        <v/>
      </c>
      <c t="str" s="102" r="BR143">
        <f>IF(BD143=BF143,"",IF(BD143&lt;BF143,1,0))</f>
        <v>0</v>
      </c>
      <c t="str" s="102" r="BS143">
        <f>IF(BH143=BJ143,"",IF(BH143&lt;BJ143,1,0))</f>
        <v>0</v>
      </c>
      <c t="str" s="102" r="BT143">
        <f>IF(BL143=BN143,"",IF(BL143&lt;BN143,1,0))</f>
        <v/>
      </c>
      <c t="str" s="103" r="BU143">
        <f>COUNTIF(BO143:BQ143,1)</f>
        <v>2</v>
      </c>
      <c t="s" s="103" r="BV143">
        <v>911</v>
      </c>
      <c t="str" s="103" r="BW143">
        <f>COUNTIF(BR143:BT143,1)</f>
        <v>0</v>
      </c>
      <c t="str" s="103" r="BX143">
        <f>IF(BU143=2,2,IF(BW143=2,0,BU143))</f>
        <v>2</v>
      </c>
      <c t="s" s="103" r="BY143">
        <v>912</v>
      </c>
      <c t="str" s="103" r="BZ143">
        <f>IF(BW143=2,2,IF(BU143=2,0,BW143))</f>
        <v>0</v>
      </c>
      <c s="74" r="CA143"/>
      <c s="74" r="CB143"/>
      <c s="74" r="CC143"/>
      <c s="74" r="CD143"/>
      <c s="74" r="CE143"/>
      <c s="74" r="CF143"/>
      <c s="74" r="CG143"/>
      <c s="74" r="CH143"/>
      <c s="74" r="CI143"/>
      <c s="74" r="CJ143"/>
    </row>
    <row customHeight="1" r="144" ht="15.75">
      <c s="74" r="A144"/>
      <c s="74" r="B144"/>
      <c s="74" r="C144"/>
      <c s="74" r="D144"/>
      <c s="74" r="E144"/>
      <c s="74" r="F144"/>
      <c s="74" r="G144"/>
      <c s="74" r="H144"/>
      <c s="74" r="I144"/>
      <c s="74" r="J144"/>
      <c s="74" r="K144"/>
      <c s="74" r="L144"/>
      <c s="74" r="M144"/>
      <c s="74" r="N144"/>
      <c s="74" r="O144"/>
      <c s="74" r="P144"/>
      <c s="74" r="Q144"/>
      <c s="75" r="R144"/>
      <c s="74" r="S144"/>
      <c s="76" r="T144"/>
      <c s="74" r="U144"/>
      <c s="75" r="V144"/>
      <c s="74" r="W144"/>
      <c s="76" r="X144"/>
      <c s="74" r="Y144"/>
      <c s="75" r="Z144"/>
      <c s="74" r="AA144"/>
      <c s="74" r="AB144"/>
      <c s="74" r="AC144"/>
      <c s="74" r="AD144"/>
      <c s="74" r="AE144"/>
      <c s="74" r="AF144"/>
      <c s="74" r="AG144"/>
      <c s="74" r="AH144"/>
      <c s="74" r="AI144"/>
      <c s="74" r="AJ144"/>
      <c s="74" r="AK144"/>
      <c s="74" r="AL144"/>
      <c s="74" r="AM144"/>
      <c s="74" r="AN144"/>
      <c t="str" s="7" r="AO144">
        <f>AU144</f>
        <v>70</v>
      </c>
      <c t="str" s="93" r="AP144">
        <f>'Spielplan Sa'!F$2</f>
        <v>9/27/2014</v>
      </c>
      <c t="str" s="7" r="AQ144">
        <f>'Spielplan Sa'!A$4</f>
        <v>männlich U16</v>
      </c>
      <c t="s" s="7" r="AR144">
        <v>913</v>
      </c>
      <c s="7" r="AS144">
        <v>14.0</v>
      </c>
      <c s="92" r="AT144">
        <v>1.0</v>
      </c>
      <c s="94" r="AU144">
        <v>70.0</v>
      </c>
      <c t="str" s="120" r="AV144">
        <f>'Spielplan Sa'!N40</f>
        <v>TV Eibach</v>
      </c>
      <c t="s" s="108" r="AW144">
        <v>914</v>
      </c>
      <c t="str" s="95" r="AX144">
        <f>'Spielplan Sa'!N41</f>
        <v>TV Voerde</v>
      </c>
      <c t="str" s="95" r="AY144">
        <f>'Spielplan Sa'!O41</f>
        <v/>
      </c>
      <c t="str" s="95" r="AZ144">
        <f>'Spielplan Sa'!P41</f>
        <v>Großenasper SV</v>
      </c>
      <c t="s" s="106" r="BA144">
        <v>915</v>
      </c>
      <c t="s" s="106" r="BB144">
        <v>916</v>
      </c>
      <c t="s" s="106" r="BC144">
        <v>917</v>
      </c>
      <c s="97" r="BD144">
        <v>12.0</v>
      </c>
      <c t="s" s="100" r="BE144">
        <v>918</v>
      </c>
      <c s="97" r="BF144">
        <v>14.0</v>
      </c>
      <c s="121" r="BG144"/>
      <c s="97" r="BH144">
        <v>11.0</v>
      </c>
      <c t="s" s="100" r="BI144">
        <v>919</v>
      </c>
      <c s="97" r="BJ144">
        <v>7.0</v>
      </c>
      <c s="121" r="BK144"/>
      <c s="97" r="BL144">
        <v>11.0</v>
      </c>
      <c t="s" s="100" r="BM144">
        <v>920</v>
      </c>
      <c s="97" r="BN144">
        <v>6.0</v>
      </c>
      <c t="str" s="102" r="BO144">
        <f>IF(BD144=BF144,"",IF(BD144&gt;BF144,1,0))</f>
        <v>0</v>
      </c>
      <c t="str" s="102" r="BP144">
        <f>IF(BH144=BJ144,"",IF(BH144&gt;BJ144,1,0))</f>
        <v>1</v>
      </c>
      <c t="str" s="102" r="BQ144">
        <f>IF(BL144=BN144,"",IF(BL144&gt;BN144,1,0))</f>
        <v>1</v>
      </c>
      <c t="str" s="102" r="BR144">
        <f>IF(BD144=BF144,"",IF(BD144&lt;BF144,1,0))</f>
        <v>1</v>
      </c>
      <c t="str" s="102" r="BS144">
        <f>IF(BH144=BJ144,"",IF(BH144&lt;BJ144,1,0))</f>
        <v>0</v>
      </c>
      <c t="str" s="102" r="BT144">
        <f>IF(BL144=BN144,"",IF(BL144&lt;BN144,1,0))</f>
        <v>0</v>
      </c>
      <c t="str" s="103" r="BU144">
        <f>COUNTIF(BO144:BQ144,1)</f>
        <v>2</v>
      </c>
      <c t="s" s="103" r="BV144">
        <v>921</v>
      </c>
      <c t="str" s="103" r="BW144">
        <f>COUNTIF(BR144:BT144,1)</f>
        <v>1</v>
      </c>
      <c t="str" s="103" r="BX144">
        <f>IF(BU144=2,2,IF(BW144=2,0,BU144))</f>
        <v>2</v>
      </c>
      <c t="s" s="103" r="BY144">
        <v>922</v>
      </c>
      <c t="str" s="103" r="BZ144">
        <f>IF(BW144=2,2,IF(BU144=2,0,BW144))</f>
        <v>0</v>
      </c>
      <c s="74" r="CA144"/>
      <c s="74" r="CB144"/>
      <c s="74" r="CC144"/>
      <c s="74" r="CD144"/>
      <c s="74" r="CE144"/>
      <c s="74" r="CF144"/>
      <c s="74" r="CG144"/>
      <c s="74" r="CH144"/>
      <c s="74" r="CI144"/>
      <c s="74" r="CJ144"/>
    </row>
    <row customHeight="1" r="145" ht="15.75">
      <c s="74" r="A145"/>
      <c s="74" r="B145"/>
      <c s="74" r="C145"/>
      <c s="74" r="D145"/>
      <c s="74" r="E145"/>
      <c s="74" r="F145"/>
      <c s="74" r="G145"/>
      <c s="74" r="H145"/>
      <c s="74" r="I145"/>
      <c s="74" r="J145"/>
      <c s="74" r="K145"/>
      <c s="74" r="L145"/>
      <c s="74" r="M145"/>
      <c s="74" r="N145"/>
      <c s="74" r="O145"/>
      <c s="74" r="P145"/>
      <c s="74" r="Q145"/>
      <c s="75" r="R145"/>
      <c s="74" r="S145"/>
      <c s="76" r="T145"/>
      <c s="74" r="U145"/>
      <c s="75" r="V145"/>
      <c s="74" r="W145"/>
      <c s="76" r="X145"/>
      <c s="74" r="Y145"/>
      <c s="75" r="Z145"/>
      <c s="74" r="AA145"/>
      <c s="74" r="AB145"/>
      <c s="74" r="AC145"/>
      <c s="74" r="AD145"/>
      <c s="74" r="AE145"/>
      <c s="74" r="AF145"/>
      <c s="74" r="AG145"/>
      <c s="74" r="AH145"/>
      <c s="74" r="AI145"/>
      <c s="74" r="AJ145"/>
      <c s="74" r="AK145"/>
      <c s="74" r="AL145"/>
      <c s="74" r="AM145"/>
      <c s="74" r="AN145"/>
      <c t="str" s="7" r="AO145">
        <f>AU145</f>
        <v>71</v>
      </c>
      <c t="str" s="93" r="AP145">
        <f>'Spielplan Sa'!F$2</f>
        <v>9/27/2014</v>
      </c>
      <c t="str" s="7" r="AQ145">
        <f>'Spielplan Sa'!A$4</f>
        <v>männlich U16</v>
      </c>
      <c t="s" s="7" r="AR145">
        <v>923</v>
      </c>
      <c s="7" r="AS145">
        <v>14.0</v>
      </c>
      <c s="92" r="AT145">
        <v>2.0</v>
      </c>
      <c s="94" r="AU145">
        <v>71.0</v>
      </c>
      <c t="str" s="127" r="AV145">
        <f>'Spielplan Sa'!S40</f>
        <v>TV Waibsatdt</v>
      </c>
      <c t="s" s="128" r="AW145">
        <v>924</v>
      </c>
      <c t="str" s="129" r="AX145">
        <f>'Spielplan Sa'!S41</f>
        <v>SV Düdenbüttel</v>
      </c>
      <c t="str" s="129" r="AY145">
        <f>'Spielplan Sa'!T41</f>
        <v/>
      </c>
      <c t="str" s="129" r="AZ145">
        <f>'Spielplan Sa'!U41</f>
        <v>Großenasper SV</v>
      </c>
      <c t="s" s="106" r="BA145">
        <v>925</v>
      </c>
      <c t="s" s="106" r="BB145">
        <v>926</v>
      </c>
      <c t="s" s="106" r="BC145">
        <v>927</v>
      </c>
      <c s="130" r="BD145">
        <v>11.0</v>
      </c>
      <c t="s" s="100" r="BE145">
        <v>928</v>
      </c>
      <c s="130" r="BF145">
        <v>7.0</v>
      </c>
      <c s="131" r="BG145"/>
      <c s="130" r="BH145">
        <v>8.0</v>
      </c>
      <c t="s" s="100" r="BI145">
        <v>929</v>
      </c>
      <c s="130" r="BJ145">
        <v>11.0</v>
      </c>
      <c s="131" r="BK145"/>
      <c s="130" r="BL145">
        <v>7.0</v>
      </c>
      <c t="s" s="100" r="BM145">
        <v>930</v>
      </c>
      <c s="130" r="BN145">
        <v>11.0</v>
      </c>
      <c t="str" s="102" r="BO145">
        <f>IF(BD145=BF145,"",IF(BD145&gt;BF145,1,0))</f>
        <v>1</v>
      </c>
      <c t="str" s="102" r="BP145">
        <f>IF(BH145=BJ145,"",IF(BH145&gt;BJ145,1,0))</f>
        <v>0</v>
      </c>
      <c t="str" s="102" r="BQ145">
        <f>IF(BL145=BN145,"",IF(BL145&gt;BN145,1,0))</f>
        <v>0</v>
      </c>
      <c t="str" s="102" r="BR145">
        <f>IF(BD145=BF145,"",IF(BD145&lt;BF145,1,0))</f>
        <v>0</v>
      </c>
      <c t="str" s="102" r="BS145">
        <f>IF(BH145=BJ145,"",IF(BH145&lt;BJ145,1,0))</f>
        <v>1</v>
      </c>
      <c t="str" s="102" r="BT145">
        <f>IF(BL145=BN145,"",IF(BL145&lt;BN145,1,0))</f>
        <v>1</v>
      </c>
      <c t="str" s="103" r="BU145">
        <f>COUNTIF(BO145:BQ145,1)</f>
        <v>1</v>
      </c>
      <c t="s" s="103" r="BV145">
        <v>931</v>
      </c>
      <c t="str" s="103" r="BW145">
        <f>COUNTIF(BR145:BT145,1)</f>
        <v>2</v>
      </c>
      <c t="str" s="103" r="BX145">
        <f>IF(BU145=2,2,IF(BW145=2,0,BU145))</f>
        <v>0</v>
      </c>
      <c t="s" s="103" r="BY145">
        <v>932</v>
      </c>
      <c t="str" s="103" r="BZ145">
        <f>IF(BW145=2,2,IF(BU145=2,0,BW145))</f>
        <v>2</v>
      </c>
      <c s="74" r="CA145"/>
      <c s="74" r="CB145"/>
      <c s="74" r="CC145"/>
      <c s="74" r="CD145"/>
      <c s="74" r="CE145"/>
      <c s="74" r="CF145"/>
      <c s="74" r="CG145"/>
      <c s="74" r="CH145"/>
      <c s="74" r="CI145"/>
      <c s="74" r="CJ145"/>
    </row>
    <row customHeight="1" r="146" ht="15.75">
      <c s="74" r="A146"/>
      <c s="74" r="B146"/>
      <c s="74" r="C146"/>
      <c s="74" r="D146"/>
      <c s="74" r="E146"/>
      <c s="74" r="F146"/>
      <c s="74" r="G146"/>
      <c s="74" r="H146"/>
      <c s="74" r="I146"/>
      <c s="74" r="J146"/>
      <c s="74" r="K146"/>
      <c s="74" r="L146"/>
      <c s="74" r="M146"/>
      <c s="74" r="N146"/>
      <c s="74" r="O146"/>
      <c s="74" r="P146"/>
      <c s="74" r="Q146"/>
      <c s="75" r="R146"/>
      <c s="74" r="S146"/>
      <c s="76" r="T146"/>
      <c s="74" r="U146"/>
      <c s="75" r="V146"/>
      <c s="74" r="W146"/>
      <c s="76" r="X146"/>
      <c s="74" r="Y146"/>
      <c s="75" r="Z146"/>
      <c s="74" r="AA146"/>
      <c s="74" r="AB146"/>
      <c s="74" r="AC146"/>
      <c s="74" r="AD146"/>
      <c s="74" r="AE146"/>
      <c s="74" r="AF146"/>
      <c s="74" r="AG146"/>
      <c s="74" r="AH146"/>
      <c s="74" r="AI146"/>
      <c s="74" r="AJ146"/>
      <c s="74" r="AK146"/>
      <c s="74" r="AL146"/>
      <c s="74" r="AM146"/>
      <c s="74" r="AN146"/>
      <c t="str" s="7" r="AO146">
        <f>AU146</f>
        <v>72</v>
      </c>
      <c t="str" s="93" r="AP146">
        <f>'Spielplan Sa'!F$2</f>
        <v>9/27/2014</v>
      </c>
      <c t="str" s="7" r="AQ146">
        <f>'Spielplan Sa'!A$4</f>
        <v>männlich U16</v>
      </c>
      <c t="s" s="7" r="AR146">
        <v>933</v>
      </c>
      <c s="7" r="AS146">
        <v>14.0</v>
      </c>
      <c s="92" r="AT146">
        <v>3.0</v>
      </c>
      <c s="94" r="AU146">
        <v>72.0</v>
      </c>
      <c t="str" s="120" r="AV146">
        <f>'Spielplan Sa'!X40</f>
        <v>Berliner Turnerschaft</v>
      </c>
      <c t="s" s="96" r="AW146">
        <v>934</v>
      </c>
      <c t="str" s="95" r="AX146">
        <f>'Spielplan Sa'!X41</f>
        <v>TSV Gärtringen</v>
      </c>
      <c t="str" s="95" r="AY146">
        <f>'Spielplan Sa'!Y41</f>
        <v/>
      </c>
      <c t="str" s="95" r="AZ146">
        <f>'Spielplan Sa'!Z41</f>
        <v>Leichlinger TV</v>
      </c>
      <c t="s" s="106" r="BA146">
        <v>935</v>
      </c>
      <c t="s" s="106" r="BB146">
        <v>936</v>
      </c>
      <c t="s" s="106" r="BC146">
        <v>937</v>
      </c>
      <c s="97" r="BD146">
        <v>9.0</v>
      </c>
      <c t="s" s="100" r="BE146">
        <v>938</v>
      </c>
      <c s="97" r="BF146">
        <v>11.0</v>
      </c>
      <c s="121" r="BG146"/>
      <c s="97" r="BH146">
        <v>9.0</v>
      </c>
      <c t="s" s="100" r="BI146">
        <v>939</v>
      </c>
      <c s="97" r="BJ146">
        <v>11.0</v>
      </c>
      <c s="121" r="BK146"/>
      <c s="102" r="BL146"/>
      <c t="s" s="100" r="BM146">
        <v>940</v>
      </c>
      <c s="102" r="BN146"/>
      <c t="str" s="102" r="BO146">
        <f>IF(BD146=BF146,"",IF(BD146&gt;BF146,1,0))</f>
        <v>0</v>
      </c>
      <c t="str" s="102" r="BP146">
        <f>IF(BH146=BJ146,"",IF(BH146&gt;BJ146,1,0))</f>
        <v>0</v>
      </c>
      <c t="str" s="102" r="BQ146">
        <f>IF(BL146=BN146,"",IF(BL146&gt;BN146,1,0))</f>
        <v/>
      </c>
      <c t="str" s="102" r="BR146">
        <f>IF(BD146=BF146,"",IF(BD146&lt;BF146,1,0))</f>
        <v>1</v>
      </c>
      <c t="str" s="102" r="BS146">
        <f>IF(BH146=BJ146,"",IF(BH146&lt;BJ146,1,0))</f>
        <v>1</v>
      </c>
      <c t="str" s="102" r="BT146">
        <f>IF(BL146=BN146,"",IF(BL146&lt;BN146,1,0))</f>
        <v/>
      </c>
      <c t="str" s="103" r="BU146">
        <f>COUNTIF(BO146:BQ146,1)</f>
        <v>0</v>
      </c>
      <c t="s" s="103" r="BV146">
        <v>941</v>
      </c>
      <c t="str" s="103" r="BW146">
        <f>COUNTIF(BR146:BT146,1)</f>
        <v>2</v>
      </c>
      <c t="str" s="103" r="BX146">
        <f>IF(BU146=2,2,IF(BW146=2,0,BU146))</f>
        <v>0</v>
      </c>
      <c t="s" s="103" r="BY146">
        <v>942</v>
      </c>
      <c t="str" s="103" r="BZ146">
        <f>IF(BW146=2,2,IF(BU146=2,0,BW146))</f>
        <v>2</v>
      </c>
      <c s="74" r="CA146"/>
      <c s="74" r="CB146"/>
      <c s="74" r="CC146"/>
      <c s="74" r="CD146"/>
      <c s="74" r="CE146"/>
      <c s="74" r="CF146"/>
      <c s="74" r="CG146"/>
      <c s="74" r="CH146"/>
      <c s="74" r="CI146"/>
      <c s="74" r="CJ146"/>
    </row>
    <row customHeight="1" r="147" ht="17.25">
      <c s="74" r="A147"/>
      <c s="74" r="B147"/>
      <c s="74" r="C147"/>
      <c s="74" r="D147"/>
      <c s="74" r="E147"/>
      <c s="74" r="F147"/>
      <c s="139" r="G147"/>
      <c s="7" r="H147"/>
      <c s="7" r="I147"/>
      <c s="7" r="J147"/>
      <c s="7" r="K147"/>
      <c s="7" r="L147"/>
      <c s="7" r="M147"/>
      <c s="7" r="N147"/>
      <c s="7" r="O147"/>
      <c s="7" r="P147"/>
      <c s="78" r="Q147"/>
      <c s="79" r="R147"/>
      <c s="7" r="S147"/>
      <c s="7" r="T147"/>
      <c s="7" r="U147"/>
      <c s="79" r="V147"/>
      <c s="7" r="W147"/>
      <c s="7" r="X147"/>
      <c s="7" r="Y147"/>
      <c s="79" r="Z147"/>
      <c s="7" r="AA147"/>
      <c s="7" r="AB147"/>
      <c s="7" r="AC147"/>
      <c s="7" r="AD147"/>
      <c s="7" r="AE147"/>
      <c s="7" r="AF147"/>
      <c s="7" r="AG147"/>
      <c s="7" r="AH147"/>
      <c s="7" r="AI147"/>
      <c s="7" r="AJ147"/>
      <c s="7" r="AK147"/>
      <c s="7" r="AL147"/>
      <c s="7" r="AM147"/>
      <c s="7" r="AN147"/>
      <c s="7" r="AO147"/>
      <c s="7" r="AP147"/>
      <c s="7" r="AQ147"/>
      <c s="7" r="AR147"/>
      <c s="7" r="AS147"/>
      <c s="7" r="AT147"/>
      <c t="str" s="111" r="AU147">
        <f>IF('Gruppe D'!BD32=0,"",IF('Gruppe D'!BD32=28,"","Achtung!  Punktgleichheit in Gruppe D"))</f>
        <v/>
      </c>
      <c s="74" r="CA147"/>
      <c s="74" r="CB147"/>
      <c s="74" r="CC147"/>
      <c s="74" r="CD147"/>
      <c s="74" r="CE147"/>
      <c s="74" r="CF147"/>
      <c s="74" r="CG147"/>
      <c s="74" r="CH147"/>
      <c s="74" r="CI147"/>
      <c s="74" r="CJ147"/>
    </row>
    <row customHeight="1" r="148" ht="15.75">
      <c s="74" r="A148"/>
      <c s="74" r="B148"/>
      <c s="74" r="C148"/>
      <c s="74" r="D148"/>
      <c s="74" r="E148"/>
      <c s="74" r="F148"/>
      <c s="7" r="G148"/>
      <c s="7" r="H148"/>
      <c s="7" r="I148"/>
      <c s="7" r="J148"/>
      <c s="7" r="K148"/>
      <c s="7" r="L148"/>
      <c s="7" r="M148"/>
      <c s="7" r="N148"/>
      <c s="7" r="O148"/>
      <c s="7" r="P148"/>
      <c s="7" r="Q148"/>
      <c s="79" r="R148"/>
      <c s="7" r="S148"/>
      <c s="7" r="T148"/>
      <c s="7" r="U148"/>
      <c s="79" r="V148"/>
      <c s="7" r="W148"/>
      <c s="7" r="X148"/>
      <c s="7" r="Y148"/>
      <c s="79" r="Z148"/>
      <c s="7" r="AA148"/>
      <c s="7" r="AB148"/>
      <c s="7" r="AC148"/>
      <c s="7" r="AD148"/>
      <c s="7" r="AE148"/>
      <c s="7" r="AF148"/>
      <c s="7" r="AG148"/>
      <c s="7" r="AH148"/>
      <c s="7" r="AI148"/>
      <c s="7" r="AJ148"/>
      <c s="7" r="AK148"/>
      <c s="7" r="AL148"/>
      <c s="7" r="AM148"/>
      <c s="7" r="AN148"/>
      <c s="7" r="AO148"/>
      <c s="7" r="AP148"/>
      <c s="7" r="AQ148"/>
      <c s="7" r="AR148"/>
      <c s="7" r="AS148"/>
      <c s="7" r="AT148"/>
      <c t="str" s="119" r="AU148">
        <f>IF('Gruppe D'!BD32=0,"",IF('Gruppe D'!BD32=28,"","Bitte Platzierung selbst ermitteln"))</f>
        <v/>
      </c>
      <c s="74" r="CA148"/>
      <c s="74" r="CB148"/>
      <c s="74" r="CC148"/>
      <c s="74" r="CD148"/>
      <c s="74" r="CE148"/>
      <c s="74" r="CF148"/>
      <c s="74" r="CG148"/>
      <c s="74" r="CH148"/>
      <c s="74" r="CI148"/>
      <c s="74" r="CJ148"/>
    </row>
    <row customHeight="1" r="149" ht="20.25">
      <c s="74" r="A149"/>
      <c s="74" r="B149"/>
      <c s="74" r="C149"/>
      <c s="74" r="D149"/>
      <c s="74" r="E149"/>
      <c s="74" r="F149"/>
      <c s="7" r="G149"/>
      <c s="7" r="H149"/>
      <c s="140" r="I149"/>
      <c s="1" r="J149"/>
      <c s="1" r="K149"/>
      <c s="1" r="L149"/>
      <c s="1" r="M149"/>
      <c s="1" r="N149"/>
      <c s="1" r="O149"/>
      <c s="1" r="P149"/>
      <c s="140" r="Q149"/>
      <c s="141" r="R149"/>
      <c s="140" r="S149"/>
      <c s="140" r="T149"/>
      <c s="140" r="U149"/>
      <c s="141" r="V149"/>
      <c s="140" r="W149"/>
      <c s="140" r="X149"/>
      <c s="140" r="Y149"/>
      <c s="141" r="Z149"/>
      <c s="140" r="AA149"/>
      <c s="140" r="AB149"/>
      <c s="140" r="AC149"/>
      <c s="140" r="AD149"/>
      <c s="140" r="AE149"/>
      <c s="140" r="AF149"/>
      <c s="140" r="AG149"/>
      <c s="140" r="AH149"/>
      <c s="140" r="AI149"/>
      <c s="140" r="AJ149"/>
      <c s="140" r="AK149"/>
      <c s="140" r="AL149"/>
      <c s="140" r="AM149"/>
      <c s="140" r="AN149"/>
      <c s="140" r="AO149"/>
      <c s="140" r="AP149"/>
      <c s="140" r="AQ149"/>
      <c s="140" r="AR149"/>
      <c s="140" r="AS149"/>
      <c s="140" r="AT149"/>
      <c s="140" r="AU149"/>
      <c s="1" r="AV149"/>
      <c s="1" r="AW149"/>
      <c s="140" r="AX149"/>
      <c s="140" r="AY149"/>
      <c s="140" r="AZ149"/>
      <c s="140" r="BA149"/>
      <c s="140" r="BB149"/>
      <c s="140" r="BC149"/>
      <c s="140" r="BD149"/>
      <c s="141" r="BE149"/>
      <c s="140" r="BF149"/>
      <c s="140" r="BG149"/>
      <c s="140" r="BH149"/>
      <c s="141" r="BI149"/>
      <c s="140" r="BJ149"/>
      <c s="140" r="BK149"/>
      <c s="7" r="BL149"/>
      <c s="79" r="BM149"/>
      <c s="7" r="BN149"/>
      <c s="7" r="BO149"/>
      <c s="7" r="BP149"/>
      <c s="7" r="BQ149"/>
      <c s="7" r="BR149"/>
      <c s="7" r="BS149"/>
      <c s="7" r="BT149"/>
      <c s="7" r="BU149"/>
      <c s="7" r="BV149"/>
      <c s="74" r="BW149"/>
      <c s="74" r="BX149"/>
      <c s="74" r="BY149"/>
      <c s="74" r="BZ149"/>
      <c s="74" r="CA149"/>
      <c s="74" r="CB149"/>
      <c s="74" r="CC149"/>
      <c s="74" r="CD149"/>
      <c s="74" r="CE149"/>
      <c s="74" r="CF149"/>
      <c s="74" r="CG149"/>
      <c s="74" r="CH149"/>
      <c s="74" r="CI149"/>
      <c s="74" r="CJ149"/>
    </row>
    <row customHeight="1" r="150" ht="20.25">
      <c s="74" r="A150"/>
      <c s="74" r="B150"/>
      <c s="74" r="C150"/>
      <c s="74" r="D150"/>
      <c s="74" r="E150"/>
      <c s="74" r="F150"/>
      <c s="7" r="G150"/>
      <c s="7" r="H150"/>
      <c s="140" r="I150"/>
      <c s="140" r="J150"/>
      <c s="140" r="K150"/>
      <c s="140" r="L150"/>
      <c s="140" r="M150"/>
      <c s="140" r="N150"/>
      <c s="140" r="O150"/>
      <c s="140" r="P150"/>
      <c s="1" r="Q150"/>
      <c s="141" r="R150"/>
      <c s="140" r="S150"/>
      <c s="140" r="T150"/>
      <c s="140" r="U150"/>
      <c s="141" r="V150"/>
      <c s="140" r="W150"/>
      <c s="140" r="X150"/>
      <c s="140" r="Y150"/>
      <c s="141" r="Z150"/>
      <c s="140" r="AA150"/>
      <c s="140" r="AB150"/>
      <c s="140" r="AC150"/>
      <c s="140" r="AD150"/>
      <c s="140" r="AE150"/>
      <c s="140" r="AF150"/>
      <c s="140" r="AG150"/>
      <c s="140" r="AH150"/>
      <c s="140" r="AI150"/>
      <c s="140" r="AJ150"/>
      <c s="140" r="AK150"/>
      <c s="140" r="AL150"/>
      <c s="140" r="AM150"/>
      <c s="140" r="AN150"/>
      <c s="140" r="AO150"/>
      <c s="140" r="AP150"/>
      <c s="140" r="AQ150"/>
      <c s="140" r="AR150"/>
      <c s="140" r="AS150"/>
      <c s="140" r="AT150"/>
      <c s="140" r="AU150"/>
      <c s="1" r="AV150"/>
      <c s="1" r="AW150"/>
      <c s="1" r="AX150"/>
      <c s="1" r="AY150"/>
      <c s="1" r="AZ150"/>
      <c s="1" r="BA150"/>
      <c s="1" r="BB150"/>
      <c s="1" r="BC150"/>
      <c s="1" r="BD150"/>
      <c s="142" r="BE150"/>
      <c s="1" r="BF150"/>
      <c s="140" r="BG150"/>
      <c s="140" r="BH150"/>
      <c s="141" r="BI150"/>
      <c s="140" r="BJ150"/>
      <c s="140" r="BK150"/>
      <c s="7" r="BL150"/>
      <c s="79" r="BM150"/>
      <c s="7" r="BN150"/>
      <c s="7" r="BO150"/>
      <c s="7" r="BP150"/>
      <c s="7" r="BQ150"/>
      <c s="7" r="BR150"/>
      <c s="7" r="BS150"/>
      <c s="7" r="BT150"/>
      <c s="7" r="BU150"/>
      <c s="7" r="BV150"/>
      <c s="74" r="BW150"/>
      <c s="74" r="BX150"/>
      <c s="74" r="BY150"/>
      <c s="74" r="BZ150"/>
      <c s="74" r="CA150"/>
      <c s="74" r="CB150"/>
      <c s="74" r="CC150"/>
      <c s="74" r="CD150"/>
      <c s="74" r="CE150"/>
      <c s="74" r="CF150"/>
      <c s="74" r="CG150"/>
      <c s="74" r="CH150"/>
      <c s="74" r="CI150"/>
      <c s="74" r="CJ150"/>
    </row>
    <row customHeight="1" r="151" ht="20.25">
      <c s="74" r="A151"/>
      <c s="74" r="B151"/>
      <c s="74" r="C151"/>
      <c s="74" r="D151"/>
      <c s="74" r="E151"/>
      <c s="74" r="F151"/>
      <c s="7" r="G151"/>
      <c s="7" r="H151"/>
      <c s="142" r="I151"/>
      <c s="1" r="J151"/>
      <c s="1" r="K151"/>
      <c s="1" r="L151"/>
      <c s="1" r="M151"/>
      <c s="1" r="N151"/>
      <c s="1" r="O151"/>
      <c s="1" r="P151"/>
      <c s="142" r="Q151"/>
      <c s="143" r="R151"/>
      <c s="142" r="S151"/>
      <c s="142" r="T151"/>
      <c s="1" r="U151"/>
      <c s="142" r="V151"/>
      <c s="1" r="W151"/>
      <c s="1" r="X151"/>
      <c s="140" r="Y151"/>
      <c s="141" r="Z151"/>
      <c s="140" r="AA151"/>
      <c s="140" r="AB151"/>
      <c s="140" r="AC151"/>
      <c s="140" r="AD151"/>
      <c s="140" r="AE151"/>
      <c s="140" r="AF151"/>
      <c s="140" r="AG151"/>
      <c s="140" r="AH151"/>
      <c s="140" r="AI151"/>
      <c s="140" r="AJ151"/>
      <c s="140" r="AK151"/>
      <c s="140" r="AL151"/>
      <c s="140" r="AM151"/>
      <c s="140" r="AN151"/>
      <c s="140" r="AO151"/>
      <c s="140" r="AP151"/>
      <c s="140" r="AQ151"/>
      <c s="140" r="AR151"/>
      <c s="140" r="AS151"/>
      <c s="140" r="AT151"/>
      <c s="142" r="AU151"/>
      <c s="144" r="AV151"/>
      <c s="1" r="AW151"/>
      <c s="1" r="AX151"/>
      <c s="1" r="AY151"/>
      <c s="1" r="AZ151"/>
      <c s="1" r="BA151"/>
      <c s="1" r="BB151"/>
      <c s="1" r="BC151"/>
      <c s="1" r="BD151"/>
      <c s="142" r="BE151"/>
      <c s="1" r="BF151"/>
      <c s="140" r="BG151"/>
      <c s="140" r="BH151"/>
      <c s="142" r="BI151"/>
      <c s="140" r="BJ151"/>
      <c s="140" r="BK151"/>
      <c s="7" r="BL151"/>
      <c s="79" r="BM151"/>
      <c s="7" r="BN151"/>
      <c s="7" r="BO151"/>
      <c s="7" r="BP151"/>
      <c s="7" r="BQ151"/>
      <c s="7" r="BR151"/>
      <c s="7" r="BS151"/>
      <c s="7" r="BT151"/>
      <c s="7" r="BU151"/>
      <c s="7" r="BV151"/>
      <c s="74" r="BW151"/>
      <c s="74" r="BX151"/>
      <c s="74" r="BY151"/>
      <c s="74" r="BZ151"/>
      <c s="74" r="CA151"/>
      <c s="74" r="CB151"/>
      <c s="74" r="CC151"/>
      <c s="74" r="CD151"/>
      <c s="74" r="CE151"/>
      <c s="74" r="CF151"/>
      <c s="74" r="CG151"/>
      <c s="74" r="CH151"/>
      <c s="74" r="CI151"/>
      <c s="74" r="CJ151"/>
    </row>
    <row customHeight="1" r="152" ht="20.25">
      <c s="74" r="A152"/>
      <c s="74" r="B152"/>
      <c s="74" r="C152"/>
      <c s="74" r="D152"/>
      <c s="74" r="E152"/>
      <c s="74" r="F152"/>
      <c s="7" r="G152"/>
      <c s="7" r="H152"/>
      <c s="142" r="I152"/>
      <c s="1" r="J152"/>
      <c s="1" r="K152"/>
      <c s="1" r="L152"/>
      <c s="1" r="M152"/>
      <c s="1" r="N152"/>
      <c s="1" r="O152"/>
      <c s="1" r="P152"/>
      <c s="1" r="Q152"/>
      <c s="142" r="R152"/>
      <c s="1" r="S152"/>
      <c s="1" r="T152"/>
      <c s="1" r="U152"/>
      <c s="142" r="V152"/>
      <c s="1" r="W152"/>
      <c s="1" r="X152"/>
      <c s="140" r="Y152"/>
      <c s="141" r="Z152"/>
      <c s="140" r="AA152"/>
      <c s="140" r="AB152"/>
      <c s="140" r="AC152"/>
      <c s="140" r="AD152"/>
      <c s="140" r="AE152"/>
      <c s="140" r="AF152"/>
      <c s="140" r="AG152"/>
      <c s="140" r="AH152"/>
      <c s="140" r="AI152"/>
      <c s="140" r="AJ152"/>
      <c s="140" r="AK152"/>
      <c s="140" r="AL152"/>
      <c s="140" r="AM152"/>
      <c s="140" r="AN152"/>
      <c s="140" r="AO152"/>
      <c s="140" r="AP152"/>
      <c s="140" r="AQ152"/>
      <c s="140" r="AR152"/>
      <c s="140" r="AS152"/>
      <c s="140" r="AT152"/>
      <c s="142" r="AU152"/>
      <c s="144" r="AV152"/>
      <c s="1" r="AW152"/>
      <c s="1" r="AX152"/>
      <c s="1" r="AY152"/>
      <c s="1" r="AZ152"/>
      <c s="1" r="BA152"/>
      <c s="1" r="BB152"/>
      <c s="1" r="BC152"/>
      <c s="1" r="BD152"/>
      <c s="142" r="BE152"/>
      <c s="1" r="BF152"/>
      <c s="140" r="BG152"/>
      <c s="140" r="BH152"/>
      <c s="142" r="BI152"/>
      <c s="140" r="BJ152"/>
      <c s="140" r="BK152"/>
      <c s="7" r="BL152"/>
      <c s="79" r="BM152"/>
      <c s="7" r="BN152"/>
      <c s="7" r="BO152"/>
      <c s="7" r="BP152"/>
      <c s="7" r="BQ152"/>
      <c s="7" r="BR152"/>
      <c s="7" r="BS152"/>
      <c s="7" r="BT152"/>
      <c s="7" r="BU152"/>
      <c s="7" r="BV152"/>
      <c s="74" r="BW152"/>
      <c s="74" r="BX152"/>
      <c s="74" r="BY152"/>
      <c s="74" r="BZ152"/>
      <c s="74" r="CA152"/>
      <c s="74" r="CB152"/>
      <c s="74" r="CC152"/>
      <c s="74" r="CD152"/>
      <c s="74" r="CE152"/>
      <c s="74" r="CF152"/>
      <c s="74" r="CG152"/>
      <c s="74" r="CH152"/>
      <c s="74" r="CI152"/>
      <c s="74" r="CJ152"/>
    </row>
    <row customHeight="1" r="153" ht="20.25">
      <c s="74" r="A153"/>
      <c s="74" r="B153"/>
      <c s="74" r="C153"/>
      <c s="74" r="D153"/>
      <c s="74" r="E153"/>
      <c s="74" r="F153"/>
      <c s="7" r="G153"/>
      <c s="7" r="H153"/>
      <c s="142" r="I153"/>
      <c s="1" r="J153"/>
      <c s="1" r="K153"/>
      <c s="1" r="L153"/>
      <c s="1" r="M153"/>
      <c s="1" r="N153"/>
      <c s="1" r="O153"/>
      <c s="1" r="P153"/>
      <c s="1" r="Q153"/>
      <c s="142" r="R153"/>
      <c s="1" r="S153"/>
      <c s="1" r="T153"/>
      <c s="1" r="U153"/>
      <c s="142" r="V153"/>
      <c s="1" r="W153"/>
      <c s="1" r="X153"/>
      <c s="140" r="Y153"/>
      <c s="141" r="Z153"/>
      <c s="140" r="AA153"/>
      <c s="140" r="AB153"/>
      <c s="140" r="AC153"/>
      <c s="140" r="AD153"/>
      <c s="140" r="AE153"/>
      <c s="140" r="AF153"/>
      <c s="140" r="AG153"/>
      <c s="140" r="AH153"/>
      <c s="140" r="AI153"/>
      <c s="140" r="AJ153"/>
      <c s="140" r="AK153"/>
      <c s="140" r="AL153"/>
      <c s="140" r="AM153"/>
      <c s="140" r="AN153"/>
      <c s="140" r="AO153"/>
      <c s="140" r="AP153"/>
      <c s="140" r="AQ153"/>
      <c s="140" r="AR153"/>
      <c s="140" r="AS153"/>
      <c s="140" r="AT153"/>
      <c s="142" r="AU153"/>
      <c s="144" r="AV153"/>
      <c s="1" r="AW153"/>
      <c s="1" r="AX153"/>
      <c s="1" r="AY153"/>
      <c s="1" r="AZ153"/>
      <c s="1" r="BA153"/>
      <c s="1" r="BB153"/>
      <c s="1" r="BC153"/>
      <c s="1" r="BD153"/>
      <c s="142" r="BE153"/>
      <c s="1" r="BF153"/>
      <c s="140" r="BG153"/>
      <c s="140" r="BH153"/>
      <c s="142" r="BI153"/>
      <c s="140" r="BJ153"/>
      <c s="140" r="BK153"/>
      <c s="7" r="BL153"/>
      <c s="79" r="BM153"/>
      <c s="7" r="BN153"/>
      <c s="7" r="BO153"/>
      <c s="7" r="BP153"/>
      <c s="7" r="BQ153"/>
      <c s="7" r="BR153"/>
      <c s="7" r="BS153"/>
      <c s="7" r="BT153"/>
      <c s="7" r="BU153"/>
      <c s="7" r="BV153"/>
      <c s="74" r="BW153"/>
      <c s="74" r="BX153"/>
      <c s="74" r="BY153"/>
      <c s="74" r="BZ153"/>
      <c s="74" r="CA153"/>
      <c s="74" r="CB153"/>
      <c s="74" r="CC153"/>
      <c s="74" r="CD153"/>
      <c s="74" r="CE153"/>
      <c s="74" r="CF153"/>
      <c s="74" r="CG153"/>
      <c s="74" r="CH153"/>
      <c s="74" r="CI153"/>
      <c s="74" r="CJ153"/>
    </row>
    <row customHeight="1" r="154" ht="20.25">
      <c s="74" r="A154"/>
      <c s="74" r="B154"/>
      <c s="74" r="C154"/>
      <c s="74" r="D154"/>
      <c s="74" r="E154"/>
      <c s="74" r="F154"/>
      <c s="7" r="G154"/>
      <c s="7" r="H154"/>
      <c s="142" r="I154"/>
      <c s="1" r="J154"/>
      <c s="1" r="K154"/>
      <c s="1" r="L154"/>
      <c s="1" r="M154"/>
      <c s="1" r="N154"/>
      <c s="1" r="O154"/>
      <c s="1" r="P154"/>
      <c s="1" r="Q154"/>
      <c s="142" r="R154"/>
      <c s="1" r="S154"/>
      <c s="1" r="T154"/>
      <c s="1" r="U154"/>
      <c s="142" r="V154"/>
      <c s="1" r="W154"/>
      <c s="1" r="X154"/>
      <c s="140" r="Y154"/>
      <c s="141" r="Z154"/>
      <c s="140" r="AA154"/>
      <c s="140" r="AB154"/>
      <c s="140" r="AC154"/>
      <c s="140" r="AD154"/>
      <c s="140" r="AE154"/>
      <c s="140" r="AF154"/>
      <c s="140" r="AG154"/>
      <c s="140" r="AH154"/>
      <c s="140" r="AI154"/>
      <c s="140" r="AJ154"/>
      <c s="140" r="AK154"/>
      <c s="140" r="AL154"/>
      <c s="140" r="AM154"/>
      <c s="140" r="AN154"/>
      <c s="140" r="AO154"/>
      <c s="140" r="AP154"/>
      <c s="140" r="AQ154"/>
      <c s="140" r="AR154"/>
      <c s="140" r="AS154"/>
      <c s="140" r="AT154"/>
      <c s="142" r="AU154"/>
      <c s="144" r="AV154"/>
      <c s="1" r="AW154"/>
      <c s="1" r="AX154"/>
      <c s="1" r="AY154"/>
      <c s="1" r="AZ154"/>
      <c s="1" r="BA154"/>
      <c s="1" r="BB154"/>
      <c s="1" r="BC154"/>
      <c s="1" r="BD154"/>
      <c s="142" r="BE154"/>
      <c s="1" r="BF154"/>
      <c s="140" r="BG154"/>
      <c s="140" r="BH154"/>
      <c s="142" r="BI154"/>
      <c s="140" r="BJ154"/>
      <c s="140" r="BK154"/>
      <c s="7" r="BL154"/>
      <c s="79" r="BM154"/>
      <c s="7" r="BN154"/>
      <c s="7" r="BO154"/>
      <c s="7" r="BP154"/>
      <c s="7" r="BQ154"/>
      <c s="7" r="BR154"/>
      <c s="7" r="BS154"/>
      <c s="7" r="BT154"/>
      <c s="7" r="BU154"/>
      <c s="7" r="BV154"/>
      <c s="74" r="BW154"/>
      <c s="74" r="BX154"/>
      <c s="74" r="BY154"/>
      <c s="74" r="BZ154"/>
      <c s="74" r="CA154"/>
      <c s="74" r="CB154"/>
      <c s="74" r="CC154"/>
      <c s="74" r="CD154"/>
      <c s="74" r="CE154"/>
      <c s="74" r="CF154"/>
      <c s="74" r="CG154"/>
      <c s="74" r="CH154"/>
      <c s="74" r="CI154"/>
      <c s="74" r="CJ154"/>
    </row>
    <row customHeight="1" r="155" ht="20.25">
      <c s="74" r="A155"/>
      <c s="74" r="B155"/>
      <c s="74" r="C155"/>
      <c s="74" r="D155"/>
      <c s="74" r="E155"/>
      <c s="74" r="F155"/>
      <c s="7" r="G155"/>
      <c s="7" r="H155"/>
      <c s="142" r="I155"/>
      <c s="1" r="J155"/>
      <c s="1" r="K155"/>
      <c s="1" r="L155"/>
      <c s="1" r="M155"/>
      <c s="1" r="N155"/>
      <c s="1" r="O155"/>
      <c s="1" r="P155"/>
      <c s="1" r="Q155"/>
      <c s="142" r="R155"/>
      <c s="1" r="S155"/>
      <c s="1" r="T155"/>
      <c s="1" r="U155"/>
      <c s="142" r="V155"/>
      <c s="1" r="W155"/>
      <c s="1" r="X155"/>
      <c s="140" r="Y155"/>
      <c s="141" r="Z155"/>
      <c s="140" r="AA155"/>
      <c s="140" r="AB155"/>
      <c s="140" r="AC155"/>
      <c s="140" r="AD155"/>
      <c s="140" r="AE155"/>
      <c s="140" r="AF155"/>
      <c s="140" r="AG155"/>
      <c s="140" r="AH155"/>
      <c s="140" r="AI155"/>
      <c s="140" r="AJ155"/>
      <c s="140" r="AK155"/>
      <c s="140" r="AL155"/>
      <c s="140" r="AM155"/>
      <c s="140" r="AN155"/>
      <c s="140" r="AO155"/>
      <c s="140" r="AP155"/>
      <c s="140" r="AQ155"/>
      <c s="140" r="AR155"/>
      <c s="140" r="AS155"/>
      <c s="140" r="AT155"/>
      <c s="142" r="AU155"/>
      <c s="144" r="AV155"/>
      <c s="1" r="AW155"/>
      <c s="1" r="AX155"/>
      <c s="1" r="AY155"/>
      <c s="1" r="AZ155"/>
      <c s="1" r="BA155"/>
      <c s="1" r="BB155"/>
      <c s="1" r="BC155"/>
      <c s="1" r="BD155"/>
      <c s="142" r="BE155"/>
      <c s="1" r="BF155"/>
      <c s="140" r="BG155"/>
      <c s="140" r="BH155"/>
      <c s="142" r="BI155"/>
      <c s="140" r="BJ155"/>
      <c s="140" r="BK155"/>
      <c s="7" r="BL155"/>
      <c s="79" r="BM155"/>
      <c s="7" r="BN155"/>
      <c s="7" r="BO155"/>
      <c s="7" r="BP155"/>
      <c s="7" r="BQ155"/>
      <c s="7" r="BR155"/>
      <c s="7" r="BS155"/>
      <c s="7" r="BT155"/>
      <c s="7" r="BU155"/>
      <c s="7" r="BV155"/>
      <c s="74" r="BW155"/>
      <c s="74" r="BX155"/>
      <c s="74" r="BY155"/>
      <c s="74" r="BZ155"/>
      <c s="74" r="CA155"/>
      <c s="74" r="CB155"/>
      <c s="74" r="CC155"/>
      <c s="74" r="CD155"/>
      <c s="74" r="CE155"/>
      <c s="74" r="CF155"/>
      <c s="74" r="CG155"/>
      <c s="74" r="CH155"/>
      <c s="74" r="CI155"/>
      <c s="74" r="CJ155"/>
    </row>
    <row customHeight="1" r="156" ht="20.25">
      <c s="74" r="A156"/>
      <c s="74" r="B156"/>
      <c s="74" r="C156"/>
      <c s="74" r="D156"/>
      <c s="74" r="E156"/>
      <c s="74" r="F156"/>
      <c s="7" r="G156"/>
      <c s="7" r="H156"/>
      <c s="142" r="I156"/>
      <c s="1" r="J156"/>
      <c s="1" r="K156"/>
      <c s="1" r="L156"/>
      <c s="1" r="M156"/>
      <c s="1" r="N156"/>
      <c s="1" r="O156"/>
      <c s="1" r="P156"/>
      <c s="1" r="Q156"/>
      <c s="142" r="R156"/>
      <c s="1" r="S156"/>
      <c s="1" r="T156"/>
      <c s="1" r="U156"/>
      <c s="142" r="V156"/>
      <c s="1" r="W156"/>
      <c s="1" r="X156"/>
      <c s="140" r="Y156"/>
      <c s="141" r="Z156"/>
      <c s="140" r="AA156"/>
      <c s="140" r="AB156"/>
      <c s="140" r="AC156"/>
      <c s="140" r="AD156"/>
      <c s="140" r="AE156"/>
      <c s="140" r="AF156"/>
      <c s="140" r="AG156"/>
      <c s="140" r="AH156"/>
      <c s="140" r="AI156"/>
      <c s="140" r="AJ156"/>
      <c s="140" r="AK156"/>
      <c s="140" r="AL156"/>
      <c s="140" r="AM156"/>
      <c s="140" r="AN156"/>
      <c s="140" r="AO156"/>
      <c s="140" r="AP156"/>
      <c s="140" r="AQ156"/>
      <c s="140" r="AR156"/>
      <c s="140" r="AS156"/>
      <c s="140" r="AT156"/>
      <c s="142" r="AU156"/>
      <c s="144" r="AV156"/>
      <c s="1" r="AW156"/>
      <c s="1" r="AX156"/>
      <c s="1" r="AY156"/>
      <c s="1" r="AZ156"/>
      <c s="1" r="BA156"/>
      <c s="1" r="BB156"/>
      <c s="1" r="BC156"/>
      <c s="1" r="BD156"/>
      <c s="142" r="BE156"/>
      <c s="1" r="BF156"/>
      <c s="140" r="BG156"/>
      <c s="140" r="BH156"/>
      <c s="142" r="BI156"/>
      <c s="140" r="BJ156"/>
      <c s="140" r="BK156"/>
      <c s="7" r="BL156"/>
      <c s="79" r="BM156"/>
      <c s="7" r="BN156"/>
      <c s="7" r="BO156"/>
      <c s="7" r="BP156"/>
      <c s="7" r="BQ156"/>
      <c s="7" r="BR156"/>
      <c s="7" r="BS156"/>
      <c s="7" r="BT156"/>
      <c s="7" r="BU156"/>
      <c s="7" r="BV156"/>
      <c s="74" r="BW156"/>
      <c s="74" r="BX156"/>
      <c s="74" r="BY156"/>
      <c s="74" r="BZ156"/>
      <c s="74" r="CA156"/>
      <c s="74" r="CB156"/>
      <c s="74" r="CC156"/>
      <c s="74" r="CD156"/>
      <c s="74" r="CE156"/>
      <c s="74" r="CF156"/>
      <c s="74" r="CG156"/>
      <c s="74" r="CH156"/>
      <c s="74" r="CI156"/>
      <c s="74" r="CJ156"/>
    </row>
    <row customHeight="1" r="157" ht="20.25">
      <c s="74" r="A157"/>
      <c s="74" r="B157"/>
      <c s="74" r="C157"/>
      <c s="74" r="D157"/>
      <c s="74" r="E157"/>
      <c s="74" r="F157"/>
      <c s="7" r="G157"/>
      <c s="7" r="H157"/>
      <c s="142" r="I157"/>
      <c s="1" r="J157"/>
      <c s="1" r="K157"/>
      <c s="1" r="L157"/>
      <c s="1" r="M157"/>
      <c s="1" r="N157"/>
      <c s="1" r="O157"/>
      <c s="1" r="P157"/>
      <c s="1" r="Q157"/>
      <c s="142" r="R157"/>
      <c s="1" r="S157"/>
      <c s="1" r="T157"/>
      <c s="140" r="U157"/>
      <c s="141" r="V157"/>
      <c s="140" r="W157"/>
      <c s="140" r="X157"/>
      <c s="140" r="Y157"/>
      <c s="141" r="Z157"/>
      <c s="140" r="AA157"/>
      <c s="140" r="AB157"/>
      <c s="140" r="AC157"/>
      <c s="140" r="AD157"/>
      <c s="140" r="AE157"/>
      <c s="140" r="AF157"/>
      <c s="140" r="AG157"/>
      <c s="140" r="AH157"/>
      <c s="140" r="AI157"/>
      <c s="140" r="AJ157"/>
      <c s="140" r="AK157"/>
      <c s="140" r="AL157"/>
      <c s="140" r="AM157"/>
      <c s="140" r="AN157"/>
      <c s="140" r="AO157"/>
      <c s="140" r="AP157"/>
      <c s="140" r="AQ157"/>
      <c s="140" r="AR157"/>
      <c s="140" r="AS157"/>
      <c s="140" r="AT157"/>
      <c s="140" r="AU157"/>
      <c s="140" r="AV157"/>
      <c s="140" r="AW157"/>
      <c s="140" r="AX157"/>
      <c s="140" r="AY157"/>
      <c s="140" r="AZ157"/>
      <c s="140" r="BA157"/>
      <c s="140" r="BB157"/>
      <c s="140" r="BC157"/>
      <c s="140" r="BD157"/>
      <c s="141" r="BE157"/>
      <c s="140" r="BF157"/>
      <c s="140" r="BG157"/>
      <c s="140" r="BH157"/>
      <c s="141" r="BI157"/>
      <c s="140" r="BJ157"/>
      <c s="140" r="BK157"/>
      <c s="7" r="BL157"/>
      <c s="79" r="BM157"/>
      <c s="7" r="BN157"/>
      <c s="7" r="BO157"/>
      <c s="7" r="BP157"/>
      <c s="7" r="BQ157"/>
      <c s="7" r="BR157"/>
      <c s="7" r="BS157"/>
      <c s="7" r="BT157"/>
      <c s="7" r="BU157"/>
      <c s="7" r="BV157"/>
      <c s="74" r="BW157"/>
      <c s="74" r="BX157"/>
      <c s="74" r="BY157"/>
      <c s="74" r="BZ157"/>
      <c s="74" r="CA157"/>
      <c s="74" r="CB157"/>
      <c s="74" r="CC157"/>
      <c s="74" r="CD157"/>
      <c s="74" r="CE157"/>
      <c s="74" r="CF157"/>
      <c s="74" r="CG157"/>
      <c s="74" r="CH157"/>
      <c s="74" r="CI157"/>
      <c s="74" r="CJ157"/>
    </row>
    <row customHeight="1" r="158" ht="20.25">
      <c s="74" r="A158"/>
      <c s="74" r="B158"/>
      <c s="74" r="C158"/>
      <c s="74" r="D158"/>
      <c s="74" r="E158"/>
      <c s="74" r="F158"/>
      <c s="7" r="G158"/>
      <c s="7" r="H158"/>
      <c s="140" r="I158"/>
      <c s="140" r="J158"/>
      <c s="140" r="K158"/>
      <c s="140" r="L158"/>
      <c s="140" r="M158"/>
      <c s="140" r="N158"/>
      <c s="140" r="O158"/>
      <c s="140" r="P158"/>
      <c s="140" r="Q158"/>
      <c s="141" r="R158"/>
      <c s="140" r="S158"/>
      <c s="140" r="T158"/>
      <c s="140" r="U158"/>
      <c s="141" r="V158"/>
      <c s="140" r="W158"/>
      <c s="140" r="X158"/>
      <c s="140" r="Y158"/>
      <c s="141" r="Z158"/>
      <c s="140" r="AA158"/>
      <c s="140" r="AB158"/>
      <c s="140" r="AC158"/>
      <c s="140" r="AD158"/>
      <c s="140" r="AE158"/>
      <c s="140" r="AF158"/>
      <c s="140" r="AG158"/>
      <c s="140" r="AH158"/>
      <c s="140" r="AI158"/>
      <c s="140" r="AJ158"/>
      <c s="140" r="AK158"/>
      <c s="140" r="AL158"/>
      <c s="140" r="AM158"/>
      <c s="140" r="AN158"/>
      <c s="140" r="AO158"/>
      <c s="140" r="AP158"/>
      <c s="140" r="AQ158"/>
      <c s="140" r="AR158"/>
      <c s="140" r="AS158"/>
      <c s="140" r="AT158"/>
      <c s="140" r="AU158"/>
      <c s="140" r="AV158"/>
      <c s="140" r="AW158"/>
      <c s="140" r="AX158"/>
      <c s="140" r="AY158"/>
      <c s="140" r="AZ158"/>
      <c s="140" r="BA158"/>
      <c s="140" r="BB158"/>
      <c s="140" r="BC158"/>
      <c s="140" r="BD158"/>
      <c s="141" r="BE158"/>
      <c s="140" r="BF158"/>
      <c s="140" r="BG158"/>
      <c s="140" r="BH158"/>
      <c s="141" r="BI158"/>
      <c s="140" r="BJ158"/>
      <c s="140" r="BK158"/>
      <c s="7" r="BL158"/>
      <c s="79" r="BM158"/>
      <c s="7" r="BN158"/>
      <c s="7" r="BO158"/>
      <c s="7" r="BP158"/>
      <c s="7" r="BQ158"/>
      <c s="7" r="BR158"/>
      <c s="7" r="BS158"/>
      <c s="7" r="BT158"/>
      <c s="7" r="BU158"/>
      <c s="7" r="BV158"/>
      <c s="74" r="BW158"/>
      <c s="74" r="BX158"/>
      <c s="74" r="BY158"/>
      <c s="74" r="BZ158"/>
      <c s="74" r="CA158"/>
      <c s="74" r="CB158"/>
      <c s="74" r="CC158"/>
      <c s="74" r="CD158"/>
      <c s="74" r="CE158"/>
      <c s="74" r="CF158"/>
      <c s="74" r="CG158"/>
      <c s="74" r="CH158"/>
      <c s="74" r="CI158"/>
      <c s="74" r="CJ158"/>
    </row>
    <row customHeight="1" r="159" ht="20.25">
      <c s="74" r="A159"/>
      <c s="74" r="B159"/>
      <c s="74" r="C159"/>
      <c s="74" r="D159"/>
      <c s="74" r="E159"/>
      <c s="74" r="F159"/>
      <c s="7" r="G159"/>
      <c s="7" r="H159"/>
      <c s="140" r="I159"/>
      <c s="1" r="J159"/>
      <c s="1" r="K159"/>
      <c s="1" r="L159"/>
      <c s="1" r="M159"/>
      <c s="1" r="N159"/>
      <c s="1" r="O159"/>
      <c s="1" r="P159"/>
      <c s="140" r="Q159"/>
      <c s="141" r="R159"/>
      <c s="140" r="S159"/>
      <c s="140" r="T159"/>
      <c s="140" r="U159"/>
      <c s="141" r="V159"/>
      <c s="140" r="W159"/>
      <c s="140" r="X159"/>
      <c s="140" r="Y159"/>
      <c s="141" r="Z159"/>
      <c s="140" r="AA159"/>
      <c s="140" r="AB159"/>
      <c s="140" r="AC159"/>
      <c s="140" r="AD159"/>
      <c s="140" r="AE159"/>
      <c s="140" r="AF159"/>
      <c s="140" r="AG159"/>
      <c s="140" r="AH159"/>
      <c s="140" r="AI159"/>
      <c s="140" r="AJ159"/>
      <c s="140" r="AK159"/>
      <c s="140" r="AL159"/>
      <c s="140" r="AM159"/>
      <c s="140" r="AN159"/>
      <c s="140" r="AO159"/>
      <c s="140" r="AP159"/>
      <c s="140" r="AQ159"/>
      <c s="140" r="AR159"/>
      <c s="140" r="AS159"/>
      <c s="140" r="AT159"/>
      <c s="140" r="AU159"/>
      <c s="1" r="AV159"/>
      <c s="1" r="AW159"/>
      <c s="140" r="AX159"/>
      <c s="140" r="AY159"/>
      <c s="140" r="AZ159"/>
      <c s="140" r="BA159"/>
      <c s="140" r="BB159"/>
      <c s="140" r="BC159"/>
      <c s="140" r="BD159"/>
      <c s="141" r="BE159"/>
      <c s="140" r="BF159"/>
      <c s="140" r="BG159"/>
      <c s="140" r="BH159"/>
      <c s="141" r="BI159"/>
      <c s="140" r="BJ159"/>
      <c s="140" r="BK159"/>
      <c s="7" r="BL159"/>
      <c s="79" r="BM159"/>
      <c s="7" r="BN159"/>
      <c s="7" r="BO159"/>
      <c s="7" r="BP159"/>
      <c s="7" r="BQ159"/>
      <c s="7" r="BR159"/>
      <c s="7" r="BS159"/>
      <c s="7" r="BT159"/>
      <c s="7" r="BU159"/>
      <c s="7" r="BV159"/>
      <c s="74" r="BW159"/>
      <c s="74" r="BX159"/>
      <c s="74" r="BY159"/>
      <c s="74" r="BZ159"/>
      <c s="74" r="CA159"/>
      <c s="74" r="CB159"/>
      <c s="74" r="CC159"/>
      <c s="74" r="CD159"/>
      <c s="74" r="CE159"/>
      <c s="74" r="CF159"/>
      <c s="74" r="CG159"/>
      <c s="74" r="CH159"/>
      <c s="74" r="CI159"/>
      <c s="74" r="CJ159"/>
    </row>
    <row customHeight="1" r="160" ht="20.25">
      <c s="74" r="A160"/>
      <c s="74" r="B160"/>
      <c s="74" r="C160"/>
      <c s="74" r="D160"/>
      <c s="74" r="E160"/>
      <c s="74" r="F160"/>
      <c s="7" r="G160"/>
      <c s="7" r="H160"/>
      <c s="140" r="I160"/>
      <c s="140" r="J160"/>
      <c s="140" r="K160"/>
      <c s="140" r="L160"/>
      <c s="140" r="M160"/>
      <c s="140" r="N160"/>
      <c s="140" r="O160"/>
      <c s="140" r="P160"/>
      <c s="1" r="Q160"/>
      <c s="141" r="R160"/>
      <c s="140" r="S160"/>
      <c s="140" r="T160"/>
      <c s="140" r="U160"/>
      <c s="141" r="V160"/>
      <c s="140" r="W160"/>
      <c s="140" r="X160"/>
      <c s="140" r="Y160"/>
      <c s="141" r="Z160"/>
      <c s="140" r="AA160"/>
      <c s="140" r="AB160"/>
      <c s="140" r="AC160"/>
      <c s="140" r="AD160"/>
      <c s="140" r="AE160"/>
      <c s="140" r="AF160"/>
      <c s="140" r="AG160"/>
      <c s="140" r="AH160"/>
      <c s="140" r="AI160"/>
      <c s="140" r="AJ160"/>
      <c s="140" r="AK160"/>
      <c s="140" r="AL160"/>
      <c s="140" r="AM160"/>
      <c s="140" r="AN160"/>
      <c s="140" r="AO160"/>
      <c s="140" r="AP160"/>
      <c s="140" r="AQ160"/>
      <c s="140" r="AR160"/>
      <c s="140" r="AS160"/>
      <c s="140" r="AT160"/>
      <c s="140" r="AU160"/>
      <c s="1" r="AV160"/>
      <c s="1" r="AW160"/>
      <c s="1" r="AX160"/>
      <c s="1" r="AY160"/>
      <c s="1" r="AZ160"/>
      <c s="1" r="BA160"/>
      <c s="1" r="BB160"/>
      <c s="1" r="BC160"/>
      <c s="1" r="BD160"/>
      <c s="142" r="BE160"/>
      <c s="1" r="BF160"/>
      <c s="140" r="BG160"/>
      <c s="140" r="BH160"/>
      <c s="141" r="BI160"/>
      <c s="140" r="BJ160"/>
      <c s="140" r="BK160"/>
      <c s="7" r="BL160"/>
      <c s="79" r="BM160"/>
      <c s="7" r="BN160"/>
      <c s="7" r="BO160"/>
      <c s="7" r="BP160"/>
      <c s="7" r="BQ160"/>
      <c s="7" r="BR160"/>
      <c s="7" r="BS160"/>
      <c s="7" r="BT160"/>
      <c s="7" r="BU160"/>
      <c s="7" r="BV160"/>
      <c s="74" r="BW160"/>
      <c s="74" r="BX160"/>
      <c s="74" r="BY160"/>
      <c s="74" r="BZ160"/>
      <c s="74" r="CA160"/>
      <c s="74" r="CB160"/>
      <c s="74" r="CC160"/>
      <c s="74" r="CD160"/>
      <c s="74" r="CE160"/>
      <c s="74" r="CF160"/>
      <c s="74" r="CG160"/>
      <c s="74" r="CH160"/>
      <c s="74" r="CI160"/>
      <c s="74" r="CJ160"/>
    </row>
    <row customHeight="1" r="161" ht="20.25">
      <c s="74" r="A161"/>
      <c s="74" r="B161"/>
      <c s="74" r="C161"/>
      <c s="74" r="D161"/>
      <c s="74" r="E161"/>
      <c s="74" r="F161"/>
      <c s="7" r="G161"/>
      <c s="7" r="H161"/>
      <c s="142" r="I161"/>
      <c s="1" r="J161"/>
      <c s="1" r="K161"/>
      <c s="1" r="L161"/>
      <c s="1" r="M161"/>
      <c s="1" r="N161"/>
      <c s="1" r="O161"/>
      <c s="1" r="P161"/>
      <c s="142" r="Q161"/>
      <c s="143" r="R161"/>
      <c s="142" r="S161"/>
      <c s="142" r="T161"/>
      <c s="1" r="U161"/>
      <c s="142" r="V161"/>
      <c s="1" r="W161"/>
      <c s="1" r="X161"/>
      <c s="140" r="Y161"/>
      <c s="141" r="Z161"/>
      <c s="140" r="AA161"/>
      <c s="140" r="AB161"/>
      <c s="140" r="AC161"/>
      <c s="140" r="AD161"/>
      <c s="140" r="AE161"/>
      <c s="140" r="AF161"/>
      <c s="140" r="AG161"/>
      <c s="140" r="AH161"/>
      <c s="140" r="AI161"/>
      <c s="140" r="AJ161"/>
      <c s="140" r="AK161"/>
      <c s="140" r="AL161"/>
      <c s="140" r="AM161"/>
      <c s="140" r="AN161"/>
      <c s="140" r="AO161"/>
      <c s="140" r="AP161"/>
      <c s="140" r="AQ161"/>
      <c s="140" r="AR161"/>
      <c s="140" r="AS161"/>
      <c s="140" r="AT161"/>
      <c s="142" r="AU161"/>
      <c s="144" r="AV161"/>
      <c s="1" r="AW161"/>
      <c s="1" r="AX161"/>
      <c s="1" r="AY161"/>
      <c s="1" r="AZ161"/>
      <c s="1" r="BA161"/>
      <c s="1" r="BB161"/>
      <c s="1" r="BC161"/>
      <c s="1" r="BD161"/>
      <c s="142" r="BE161"/>
      <c s="1" r="BF161"/>
      <c s="140" r="BG161"/>
      <c s="140" r="BH161"/>
      <c s="142" r="BI161"/>
      <c s="140" r="BJ161"/>
      <c s="140" r="BK161"/>
      <c s="7" r="BL161"/>
      <c s="79" r="BM161"/>
      <c s="7" r="BN161"/>
      <c s="7" r="BO161"/>
      <c s="7" r="BP161"/>
      <c s="7" r="BQ161"/>
      <c s="7" r="BR161"/>
      <c s="7" r="BS161"/>
      <c s="7" r="BT161"/>
      <c s="7" r="BU161"/>
      <c s="7" r="BV161"/>
      <c s="74" r="BW161"/>
      <c s="74" r="BX161"/>
      <c s="74" r="BY161"/>
      <c s="74" r="BZ161"/>
      <c s="74" r="CA161"/>
      <c s="74" r="CB161"/>
      <c s="74" r="CC161"/>
      <c s="74" r="CD161"/>
      <c s="74" r="CE161"/>
      <c s="74" r="CF161"/>
      <c s="74" r="CG161"/>
      <c s="74" r="CH161"/>
      <c s="74" r="CI161"/>
      <c s="74" r="CJ161"/>
    </row>
    <row customHeight="1" r="162" ht="20.25">
      <c s="74" r="A162"/>
      <c s="74" r="B162"/>
      <c s="74" r="C162"/>
      <c s="74" r="D162"/>
      <c s="74" r="E162"/>
      <c s="74" r="F162"/>
      <c s="7" r="G162"/>
      <c s="7" r="H162"/>
      <c s="142" r="I162"/>
      <c s="1" r="J162"/>
      <c s="1" r="K162"/>
      <c s="1" r="L162"/>
      <c s="1" r="M162"/>
      <c s="1" r="N162"/>
      <c s="1" r="O162"/>
      <c s="1" r="P162"/>
      <c s="1" r="Q162"/>
      <c s="142" r="R162"/>
      <c s="1" r="S162"/>
      <c s="1" r="T162"/>
      <c s="1" r="U162"/>
      <c s="142" r="V162"/>
      <c s="1" r="W162"/>
      <c s="1" r="X162"/>
      <c s="140" r="Y162"/>
      <c s="141" r="Z162"/>
      <c s="140" r="AA162"/>
      <c s="140" r="AB162"/>
      <c s="140" r="AC162"/>
      <c s="140" r="AD162"/>
      <c s="140" r="AE162"/>
      <c s="140" r="AF162"/>
      <c s="140" r="AG162"/>
      <c s="140" r="AH162"/>
      <c s="140" r="AI162"/>
      <c s="140" r="AJ162"/>
      <c s="140" r="AK162"/>
      <c s="140" r="AL162"/>
      <c s="140" r="AM162"/>
      <c s="140" r="AN162"/>
      <c s="140" r="AO162"/>
      <c s="140" r="AP162"/>
      <c s="140" r="AQ162"/>
      <c s="140" r="AR162"/>
      <c s="140" r="AS162"/>
      <c s="140" r="AT162"/>
      <c s="142" r="AU162"/>
      <c s="144" r="AV162"/>
      <c s="1" r="AW162"/>
      <c s="1" r="AX162"/>
      <c s="1" r="AY162"/>
      <c s="1" r="AZ162"/>
      <c s="1" r="BA162"/>
      <c s="1" r="BB162"/>
      <c s="1" r="BC162"/>
      <c s="1" r="BD162"/>
      <c s="142" r="BE162"/>
      <c s="1" r="BF162"/>
      <c s="140" r="BG162"/>
      <c s="140" r="BH162"/>
      <c s="142" r="BI162"/>
      <c s="140" r="BJ162"/>
      <c s="140" r="BK162"/>
      <c s="7" r="BL162"/>
      <c s="79" r="BM162"/>
      <c s="7" r="BN162"/>
      <c s="7" r="BO162"/>
      <c s="7" r="BP162"/>
      <c s="7" r="BQ162"/>
      <c s="7" r="BR162"/>
      <c s="7" r="BS162"/>
      <c s="7" r="BT162"/>
      <c s="7" r="BU162"/>
      <c s="7" r="BV162"/>
      <c s="74" r="BW162"/>
      <c s="74" r="BX162"/>
      <c s="74" r="BY162"/>
      <c s="74" r="BZ162"/>
      <c s="74" r="CA162"/>
      <c s="74" r="CB162"/>
      <c s="74" r="CC162"/>
      <c s="74" r="CD162"/>
      <c s="74" r="CE162"/>
      <c s="74" r="CF162"/>
      <c s="74" r="CG162"/>
      <c s="74" r="CH162"/>
      <c s="74" r="CI162"/>
      <c s="74" r="CJ162"/>
    </row>
    <row customHeight="1" r="163" ht="20.25">
      <c s="74" r="A163"/>
      <c s="74" r="B163"/>
      <c s="74" r="C163"/>
      <c s="74" r="D163"/>
      <c s="74" r="E163"/>
      <c s="74" r="F163"/>
      <c s="7" r="G163"/>
      <c s="7" r="H163"/>
      <c s="142" r="I163"/>
      <c s="1" r="J163"/>
      <c s="1" r="K163"/>
      <c s="1" r="L163"/>
      <c s="1" r="M163"/>
      <c s="1" r="N163"/>
      <c s="1" r="O163"/>
      <c s="1" r="P163"/>
      <c s="1" r="Q163"/>
      <c s="142" r="R163"/>
      <c s="1" r="S163"/>
      <c s="1" r="T163"/>
      <c s="1" r="U163"/>
      <c s="142" r="V163"/>
      <c s="1" r="W163"/>
      <c s="1" r="X163"/>
      <c s="140" r="Y163"/>
      <c s="141" r="Z163"/>
      <c s="140" r="AA163"/>
      <c s="140" r="AB163"/>
      <c s="140" r="AC163"/>
      <c s="140" r="AD163"/>
      <c s="140" r="AE163"/>
      <c s="140" r="AF163"/>
      <c s="140" r="AG163"/>
      <c s="140" r="AH163"/>
      <c s="140" r="AI163"/>
      <c s="140" r="AJ163"/>
      <c s="140" r="AK163"/>
      <c s="140" r="AL163"/>
      <c s="140" r="AM163"/>
      <c s="140" r="AN163"/>
      <c s="140" r="AO163"/>
      <c s="140" r="AP163"/>
      <c s="140" r="AQ163"/>
      <c s="140" r="AR163"/>
      <c s="140" r="AS163"/>
      <c s="140" r="AT163"/>
      <c s="142" r="AU163"/>
      <c s="144" r="AV163"/>
      <c s="1" r="AW163"/>
      <c s="1" r="AX163"/>
      <c s="1" r="AY163"/>
      <c s="1" r="AZ163"/>
      <c s="1" r="BA163"/>
      <c s="1" r="BB163"/>
      <c s="1" r="BC163"/>
      <c s="1" r="BD163"/>
      <c s="142" r="BE163"/>
      <c s="1" r="BF163"/>
      <c s="140" r="BG163"/>
      <c s="140" r="BH163"/>
      <c s="142" r="BI163"/>
      <c s="140" r="BJ163"/>
      <c s="140" r="BK163"/>
      <c s="7" r="BL163"/>
      <c s="79" r="BM163"/>
      <c s="7" r="BN163"/>
      <c s="7" r="BO163"/>
      <c s="7" r="BP163"/>
      <c s="7" r="BQ163"/>
      <c s="7" r="BR163"/>
      <c s="7" r="BS163"/>
      <c s="7" r="BT163"/>
      <c s="7" r="BU163"/>
      <c s="7" r="BV163"/>
      <c s="74" r="BW163"/>
      <c s="74" r="BX163"/>
      <c s="74" r="BY163"/>
      <c s="74" r="BZ163"/>
      <c s="74" r="CA163"/>
      <c s="74" r="CB163"/>
      <c s="74" r="CC163"/>
      <c s="74" r="CD163"/>
      <c s="74" r="CE163"/>
      <c s="74" r="CF163"/>
      <c s="74" r="CG163"/>
      <c s="74" r="CH163"/>
      <c s="74" r="CI163"/>
      <c s="74" r="CJ163"/>
    </row>
    <row customHeight="1" r="164" ht="20.25">
      <c s="74" r="A164"/>
      <c s="74" r="B164"/>
      <c s="74" r="C164"/>
      <c s="74" r="D164"/>
      <c s="74" r="E164"/>
      <c s="74" r="F164"/>
      <c s="7" r="G164"/>
      <c s="7" r="H164"/>
      <c s="142" r="I164"/>
      <c s="1" r="J164"/>
      <c s="1" r="K164"/>
      <c s="1" r="L164"/>
      <c s="1" r="M164"/>
      <c s="1" r="N164"/>
      <c s="1" r="O164"/>
      <c s="1" r="P164"/>
      <c s="1" r="Q164"/>
      <c s="142" r="R164"/>
      <c s="1" r="S164"/>
      <c s="1" r="T164"/>
      <c s="1" r="U164"/>
      <c s="142" r="V164"/>
      <c s="1" r="W164"/>
      <c s="1" r="X164"/>
      <c s="140" r="Y164"/>
      <c s="141" r="Z164"/>
      <c s="140" r="AA164"/>
      <c s="140" r="AB164"/>
      <c s="140" r="AC164"/>
      <c s="140" r="AD164"/>
      <c s="140" r="AE164"/>
      <c s="140" r="AF164"/>
      <c s="140" r="AG164"/>
      <c s="140" r="AH164"/>
      <c s="140" r="AI164"/>
      <c s="140" r="AJ164"/>
      <c s="140" r="AK164"/>
      <c s="140" r="AL164"/>
      <c s="140" r="AM164"/>
      <c s="140" r="AN164"/>
      <c s="140" r="AO164"/>
      <c s="140" r="AP164"/>
      <c s="140" r="AQ164"/>
      <c s="140" r="AR164"/>
      <c s="140" r="AS164"/>
      <c s="140" r="AT164"/>
      <c s="142" r="AU164"/>
      <c s="144" r="AV164"/>
      <c s="1" r="AW164"/>
      <c s="1" r="AX164"/>
      <c s="1" r="AY164"/>
      <c s="1" r="AZ164"/>
      <c s="1" r="BA164"/>
      <c s="1" r="BB164"/>
      <c s="1" r="BC164"/>
      <c s="1" r="BD164"/>
      <c s="142" r="BE164"/>
      <c s="1" r="BF164"/>
      <c s="140" r="BG164"/>
      <c s="140" r="BH164"/>
      <c s="142" r="BI164"/>
      <c s="140" r="BJ164"/>
      <c s="140" r="BK164"/>
      <c s="7" r="BL164"/>
      <c s="79" r="BM164"/>
      <c s="7" r="BN164"/>
      <c s="7" r="BO164"/>
      <c s="7" r="BP164"/>
      <c s="7" r="BQ164"/>
      <c s="7" r="BR164"/>
      <c s="7" r="BS164"/>
      <c s="7" r="BT164"/>
      <c s="7" r="BU164"/>
      <c s="7" r="BV164"/>
      <c s="74" r="BW164"/>
      <c s="74" r="BX164"/>
      <c s="74" r="BY164"/>
      <c s="74" r="BZ164"/>
      <c s="74" r="CA164"/>
      <c s="74" r="CB164"/>
      <c s="74" r="CC164"/>
      <c s="74" r="CD164"/>
      <c s="74" r="CE164"/>
      <c s="74" r="CF164"/>
      <c s="74" r="CG164"/>
      <c s="74" r="CH164"/>
      <c s="74" r="CI164"/>
      <c s="74" r="CJ164"/>
    </row>
    <row customHeight="1" r="165" ht="20.25">
      <c s="74" r="A165"/>
      <c s="74" r="B165"/>
      <c s="74" r="C165"/>
      <c s="74" r="D165"/>
      <c s="74" r="E165"/>
      <c s="74" r="F165"/>
      <c s="7" r="G165"/>
      <c s="7" r="H165"/>
      <c s="142" r="I165"/>
      <c s="1" r="J165"/>
      <c s="1" r="K165"/>
      <c s="1" r="L165"/>
      <c s="1" r="M165"/>
      <c s="1" r="N165"/>
      <c s="1" r="O165"/>
      <c s="1" r="P165"/>
      <c s="1" r="Q165"/>
      <c s="142" r="R165"/>
      <c s="1" r="S165"/>
      <c s="1" r="T165"/>
      <c s="1" r="U165"/>
      <c s="142" r="V165"/>
      <c s="1" r="W165"/>
      <c s="1" r="X165"/>
      <c s="140" r="Y165"/>
      <c s="141" r="Z165"/>
      <c s="140" r="AA165"/>
      <c s="140" r="AB165"/>
      <c s="140" r="AC165"/>
      <c s="140" r="AD165"/>
      <c s="140" r="AE165"/>
      <c s="140" r="AF165"/>
      <c s="140" r="AG165"/>
      <c s="140" r="AH165"/>
      <c s="140" r="AI165"/>
      <c s="140" r="AJ165"/>
      <c s="140" r="AK165"/>
      <c s="140" r="AL165"/>
      <c s="140" r="AM165"/>
      <c s="140" r="AN165"/>
      <c s="140" r="AO165"/>
      <c s="140" r="AP165"/>
      <c s="140" r="AQ165"/>
      <c s="140" r="AR165"/>
      <c s="140" r="AS165"/>
      <c s="140" r="AT165"/>
      <c s="142" r="AU165"/>
      <c s="144" r="AV165"/>
      <c s="1" r="AW165"/>
      <c s="1" r="AX165"/>
      <c s="1" r="AY165"/>
      <c s="1" r="AZ165"/>
      <c s="1" r="BA165"/>
      <c s="1" r="BB165"/>
      <c s="1" r="BC165"/>
      <c s="1" r="BD165"/>
      <c s="142" r="BE165"/>
      <c s="1" r="BF165"/>
      <c s="140" r="BG165"/>
      <c s="140" r="BH165"/>
      <c s="142" r="BI165"/>
      <c s="140" r="BJ165"/>
      <c s="140" r="BK165"/>
      <c s="7" r="BL165"/>
      <c s="79" r="BM165"/>
      <c s="7" r="BN165"/>
      <c s="7" r="BO165"/>
      <c s="7" r="BP165"/>
      <c s="7" r="BQ165"/>
      <c s="7" r="BR165"/>
      <c s="7" r="BS165"/>
      <c s="7" r="BT165"/>
      <c s="7" r="BU165"/>
      <c s="7" r="BV165"/>
      <c s="74" r="BW165"/>
      <c s="74" r="BX165"/>
      <c s="74" r="BY165"/>
      <c s="74" r="BZ165"/>
      <c s="74" r="CA165"/>
      <c s="74" r="CB165"/>
      <c s="74" r="CC165"/>
      <c s="74" r="CD165"/>
      <c s="74" r="CE165"/>
      <c s="74" r="CF165"/>
      <c s="74" r="CG165"/>
      <c s="74" r="CH165"/>
      <c s="74" r="CI165"/>
      <c s="74" r="CJ165"/>
    </row>
    <row customHeight="1" r="166" ht="20.25">
      <c s="74" r="A166"/>
      <c s="74" r="B166"/>
      <c s="74" r="C166"/>
      <c s="74" r="D166"/>
      <c s="74" r="E166"/>
      <c s="74" r="F166"/>
      <c s="7" r="G166"/>
      <c s="7" r="H166"/>
      <c s="142" r="I166"/>
      <c s="1" r="J166"/>
      <c s="1" r="K166"/>
      <c s="1" r="L166"/>
      <c s="1" r="M166"/>
      <c s="1" r="N166"/>
      <c s="1" r="O166"/>
      <c s="1" r="P166"/>
      <c s="1" r="Q166"/>
      <c s="142" r="R166"/>
      <c s="1" r="S166"/>
      <c s="1" r="T166"/>
      <c s="1" r="U166"/>
      <c s="142" r="V166"/>
      <c s="1" r="W166"/>
      <c s="1" r="X166"/>
      <c s="140" r="Y166"/>
      <c s="141" r="Z166"/>
      <c s="140" r="AA166"/>
      <c s="140" r="AB166"/>
      <c s="140" r="AC166"/>
      <c s="140" r="AD166"/>
      <c s="140" r="AE166"/>
      <c s="140" r="AF166"/>
      <c s="140" r="AG166"/>
      <c s="140" r="AH166"/>
      <c s="140" r="AI166"/>
      <c s="140" r="AJ166"/>
      <c s="140" r="AK166"/>
      <c s="140" r="AL166"/>
      <c s="140" r="AM166"/>
      <c s="140" r="AN166"/>
      <c s="140" r="AO166"/>
      <c s="140" r="AP166"/>
      <c s="140" r="AQ166"/>
      <c s="140" r="AR166"/>
      <c s="140" r="AS166"/>
      <c s="140" r="AT166"/>
      <c s="142" r="AU166"/>
      <c s="144" r="AV166"/>
      <c s="1" r="AW166"/>
      <c s="1" r="AX166"/>
      <c s="1" r="AY166"/>
      <c s="1" r="AZ166"/>
      <c s="1" r="BA166"/>
      <c s="1" r="BB166"/>
      <c s="1" r="BC166"/>
      <c s="1" r="BD166"/>
      <c s="142" r="BE166"/>
      <c s="1" r="BF166"/>
      <c s="140" r="BG166"/>
      <c s="140" r="BH166"/>
      <c s="142" r="BI166"/>
      <c s="140" r="BJ166"/>
      <c s="140" r="BK166"/>
      <c s="7" r="BL166"/>
      <c s="79" r="BM166"/>
      <c s="7" r="BN166"/>
      <c s="7" r="BO166"/>
      <c s="7" r="BP166"/>
      <c s="7" r="BQ166"/>
      <c s="7" r="BR166"/>
      <c s="7" r="BS166"/>
      <c s="7" r="BT166"/>
      <c s="7" r="BU166"/>
      <c s="7" r="BV166"/>
      <c s="74" r="BW166"/>
      <c s="74" r="BX166"/>
      <c s="74" r="BY166"/>
      <c s="74" r="BZ166"/>
      <c s="74" r="CA166"/>
      <c s="74" r="CB166"/>
      <c s="74" r="CC166"/>
      <c s="74" r="CD166"/>
      <c s="74" r="CE166"/>
      <c s="74" r="CF166"/>
      <c s="74" r="CG166"/>
      <c s="74" r="CH166"/>
      <c s="74" r="CI166"/>
      <c s="74" r="CJ166"/>
    </row>
    <row customHeight="1" r="167" ht="12.75">
      <c s="74" r="A167"/>
      <c s="74" r="B167"/>
      <c s="74" r="C167"/>
      <c s="74" r="D167"/>
      <c s="74" r="E167"/>
      <c s="74" r="F167"/>
      <c s="7" r="G167"/>
      <c s="7" r="H167"/>
      <c s="7" r="I167"/>
      <c s="7" r="J167"/>
      <c s="7" r="K167"/>
      <c s="7" r="L167"/>
      <c s="7" r="M167"/>
      <c s="7" r="N167"/>
      <c s="7" r="O167"/>
      <c s="7" r="P167"/>
      <c s="7" r="Q167"/>
      <c s="79" r="R167"/>
      <c s="7" r="S167"/>
      <c s="7" r="T167"/>
      <c s="7" r="U167"/>
      <c s="79" r="V167"/>
      <c s="7" r="W167"/>
      <c s="7" r="X167"/>
      <c s="7" r="Y167"/>
      <c s="79" r="Z167"/>
      <c s="7" r="AA167"/>
      <c s="7" r="AB167"/>
      <c s="7" r="AC167"/>
      <c s="7" r="AD167"/>
      <c s="7" r="AE167"/>
      <c s="7" r="AF167"/>
      <c s="7" r="AG167"/>
      <c s="7" r="AH167"/>
      <c s="7" r="AI167"/>
      <c s="7" r="AJ167"/>
      <c s="7" r="AK167"/>
      <c s="7" r="AL167"/>
      <c s="7" r="AM167"/>
      <c s="7" r="AN167"/>
      <c s="7" r="AO167"/>
      <c s="7" r="AP167"/>
      <c s="7" r="AQ167"/>
      <c s="7" r="AR167"/>
      <c s="7" r="AS167"/>
      <c s="7" r="AT167"/>
      <c s="7" r="AU167"/>
      <c s="7" r="AV167"/>
      <c s="7" r="AW167"/>
      <c s="7" r="AX167"/>
      <c s="7" r="AY167"/>
      <c s="7" r="AZ167"/>
      <c s="7" r="BA167"/>
      <c s="7" r="BB167"/>
      <c s="7" r="BC167"/>
      <c s="7" r="BD167"/>
      <c s="79" r="BE167"/>
      <c s="7" r="BF167"/>
      <c s="7" r="BG167"/>
      <c s="7" r="BH167"/>
      <c s="79" r="BI167"/>
      <c s="7" r="BJ167"/>
      <c s="7" r="BK167"/>
      <c s="7" r="BL167"/>
      <c s="79" r="BM167"/>
      <c s="7" r="BN167"/>
      <c s="7" r="BO167"/>
      <c s="7" r="BP167"/>
      <c s="7" r="BQ167"/>
      <c s="7" r="BR167"/>
      <c s="7" r="BS167"/>
      <c s="7" r="BT167"/>
      <c s="7" r="BU167"/>
      <c s="7" r="BV167"/>
      <c s="74" r="BW167"/>
      <c s="74" r="BX167"/>
      <c s="74" r="BY167"/>
      <c s="74" r="BZ167"/>
      <c s="74" r="CA167"/>
      <c s="74" r="CB167"/>
      <c s="74" r="CC167"/>
      <c s="74" r="CD167"/>
      <c s="74" r="CE167"/>
      <c s="74" r="CF167"/>
      <c s="74" r="CG167"/>
      <c s="74" r="CH167"/>
      <c s="74" r="CI167"/>
      <c s="74" r="CJ167"/>
    </row>
  </sheetData>
  <mergeCells count="20">
    <mergeCell ref="U5:W5"/>
    <mergeCell ref="Y5:AA5"/>
    <mergeCell ref="G141:AM141"/>
    <mergeCell ref="Y125:AA125"/>
    <mergeCell ref="Q125:S125"/>
    <mergeCell ref="U125:W125"/>
    <mergeCell ref="BD125:BF125"/>
    <mergeCell ref="AU121:BZ121"/>
    <mergeCell ref="AU122:BZ122"/>
    <mergeCell ref="BH125:BJ125"/>
    <mergeCell ref="BL125:BN125"/>
    <mergeCell ref="G115:AM115"/>
    <mergeCell ref="G116:AM116"/>
    <mergeCell ref="AU147:BZ147"/>
    <mergeCell ref="G142:AM142"/>
    <mergeCell ref="BL5:BN5"/>
    <mergeCell ref="BH5:BJ5"/>
    <mergeCell ref="BD5:BF5"/>
    <mergeCell ref="Q5:S5"/>
    <mergeCell ref="AU148:BZ148"/>
  </mergeCells>
  <conditionalFormatting sqref="G115">
    <cfRule priority="1" type="cellIs" operator="notEqual" dxfId="0">
      <formula>""</formula>
    </cfRule>
  </conditionalFormatting>
  <conditionalFormatting sqref="G116">
    <cfRule priority="2" type="cellIs" operator="notEqual" dxfId="0">
      <formula>""</formula>
    </cfRule>
  </conditionalFormatting>
  <conditionalFormatting sqref="G141">
    <cfRule priority="3" type="cellIs" operator="notEqual" dxfId="0">
      <formula>""</formula>
    </cfRule>
  </conditionalFormatting>
  <conditionalFormatting sqref="G142">
    <cfRule priority="4" type="cellIs" operator="notEqual" dxfId="0">
      <formula>""</formula>
    </cfRule>
  </conditionalFormatting>
  <conditionalFormatting sqref="AU121">
    <cfRule priority="5" type="cellIs" operator="notEqual" dxfId="0">
      <formula>""</formula>
    </cfRule>
  </conditionalFormatting>
  <conditionalFormatting sqref="AU122">
    <cfRule priority="6" type="cellIs" operator="notEqual" dxfId="0">
      <formula>""</formula>
    </cfRule>
  </conditionalFormatting>
  <conditionalFormatting sqref="AU147">
    <cfRule priority="7" type="cellIs" operator="notEqual" dxfId="0">
      <formula>""</formula>
    </cfRule>
  </conditionalFormatting>
  <conditionalFormatting sqref="AU148">
    <cfRule priority="8" type="cellIs" operator="notEqual" dxfId="0">
      <formula>""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16.71"/>
    <col min="2" customWidth="1" max="2" width="4.29"/>
    <col min="3" customWidth="1" max="3" width="0.86"/>
    <col min="4" customWidth="1" max="5" width="4.29"/>
    <col min="6" customWidth="1" max="6" width="0.86"/>
    <col min="7" customWidth="1" max="8" width="4.29"/>
    <col min="9" customWidth="1" max="9" width="0.86"/>
    <col min="10" customWidth="1" max="11" width="4.29"/>
    <col min="12" customWidth="1" max="12" width="0.86"/>
    <col min="13" customWidth="1" max="14" width="4.29"/>
    <col min="15" customWidth="1" max="15" width="0.86"/>
    <col min="16" customWidth="1" max="17" width="4.29"/>
    <col min="18" customWidth="1" max="18" width="1.14"/>
    <col min="19" customWidth="1" max="20" width="4.29"/>
    <col min="21" customWidth="1" max="21" width="0.86"/>
    <col min="22" customWidth="1" max="23" width="4.29"/>
    <col min="24" customWidth="1" max="24" width="0.86"/>
    <col min="25" customWidth="1" max="25" width="4.29"/>
    <col min="26" customWidth="1" max="26" width="4.71"/>
    <col min="27" customWidth="1" max="27" width="1.71"/>
    <col min="28" customWidth="1" max="28" width="4.71"/>
    <col min="29" customWidth="1" max="29" width="4.29"/>
    <col min="30" customWidth="1" max="30" width="1.14"/>
    <col min="31" customWidth="1" max="32" width="4.29"/>
    <col min="33" customWidth="1" max="33" width="1.71"/>
    <col min="34" customWidth="1" max="35" width="4.29"/>
    <col min="36" customWidth="1" max="36" width="1.71"/>
    <col min="37" customWidth="1" max="37" width="4.29"/>
    <col min="38" customWidth="1" max="38" width="5.71"/>
    <col min="39" customWidth="1" max="39" width="0.86"/>
    <col min="40" customWidth="1" max="41" width="5.71"/>
    <col min="42" customWidth="1" max="42" width="0.86"/>
    <col min="43" customWidth="1" max="43" width="5.71"/>
    <col min="44" customWidth="1" max="45" hidden="1" width="8.71"/>
    <col min="46" customWidth="1" max="46" hidden="1" width="10.71"/>
    <col min="47" customWidth="1" max="47" hidden="1" width="12.71"/>
    <col min="48" customWidth="1" max="48" hidden="1" width="14.0"/>
    <col min="49" customWidth="1" max="49" hidden="1" width="12.86"/>
    <col min="50" customWidth="1" max="50" width="18.29"/>
  </cols>
  <sheetData>
    <row customHeight="1" r="1" ht="30.0">
      <c s="3" r="A1"/>
      <c s="3" r="B1"/>
      <c t="s" s="145" r="C1">
        <v>943</v>
      </c>
      <c s="145" r="AO1"/>
      <c s="145" r="AP1"/>
      <c s="145" r="AQ1"/>
      <c s="145" r="AR1"/>
      <c s="145" r="AS1"/>
      <c s="145" r="AT1"/>
      <c s="145" r="AU1"/>
      <c s="3" r="AV1"/>
      <c s="3" r="AW1"/>
      <c s="3" r="AX1"/>
    </row>
    <row customHeight="1" r="2" ht="8.25">
      <c s="3" r="A2"/>
      <c s="3" r="B2"/>
      <c s="3" r="C2"/>
      <c s="3" r="D2"/>
      <c s="3" r="E2"/>
      <c s="3" r="F2"/>
      <c s="3" r="G2"/>
      <c s="3" r="H2"/>
      <c s="3" r="I2"/>
      <c s="3" r="J2"/>
      <c s="3" r="K2"/>
      <c s="3" r="L2"/>
      <c s="3" r="M2"/>
      <c s="3" r="N2"/>
      <c s="3" r="O2"/>
      <c s="3" r="P2"/>
      <c s="3" r="Q2"/>
      <c s="3" r="R2"/>
      <c s="3" r="S2"/>
      <c s="3" r="T2"/>
      <c s="3" r="U2"/>
      <c s="3" r="V2"/>
      <c s="3" r="W2"/>
      <c s="3" r="X2"/>
      <c s="3" r="Y2"/>
      <c s="3" r="Z2"/>
      <c s="3" r="AA2"/>
      <c s="3" r="AB2"/>
      <c s="3" r="AC2"/>
      <c s="3" r="AD2"/>
      <c s="3" r="AE2"/>
      <c s="3" r="AF2"/>
      <c s="3" r="AG2"/>
      <c s="3" r="AH2"/>
      <c s="3" r="AI2"/>
      <c s="3" r="AJ2"/>
      <c s="3" r="AK2"/>
      <c s="3" r="AL2"/>
      <c s="3" r="AM2"/>
      <c s="3" r="AN2"/>
      <c s="3" r="AO2"/>
      <c s="3" r="AP2"/>
      <c s="3" r="AQ2"/>
      <c s="3" r="AR2"/>
      <c s="3" r="AS2"/>
      <c s="3" r="AT2"/>
      <c s="3" r="AU2"/>
      <c s="3" r="AV2"/>
      <c s="3" r="AW2"/>
      <c s="3" r="AX2"/>
    </row>
    <row customHeight="1" r="3" ht="28.5">
      <c s="3" r="A3"/>
      <c s="3" r="B3"/>
      <c t="s" s="142" r="C3">
        <v>944</v>
      </c>
      <c s="146" r="AO3"/>
      <c s="146" r="AP3"/>
      <c s="146" r="AQ3"/>
      <c s="146" r="AR3"/>
      <c s="146" r="AS3"/>
      <c s="146" r="AT3"/>
      <c s="146" r="AU3"/>
      <c s="3" r="AV3"/>
      <c s="3" r="AW3"/>
      <c s="3" r="AX3"/>
    </row>
    <row customHeight="1" r="4" ht="23.25">
      <c s="3" r="A4"/>
      <c s="147" r="B4"/>
      <c s="147" r="C4"/>
      <c t="str" s="148" r="D4">
        <f>'Spielplan Sa'!A3</f>
        <v>Eibach</v>
      </c>
      <c s="147" r="O4"/>
      <c s="147" r="P4"/>
      <c s="147" r="Q4"/>
      <c s="147" r="R4"/>
      <c s="147" r="S4"/>
      <c t="str" s="149" r="T4">
        <f>'Spielplan Sa'!F2</f>
        <v>9/27/2014</v>
      </c>
      <c t="s" s="147" r="AA4">
        <v>945</v>
      </c>
      <c t="str" s="150" r="AB4">
        <f>'Spielplan Sa'!I2</f>
        <v>9/28/2014</v>
      </c>
      <c s="150" r="AO4"/>
      <c s="150" r="AP4"/>
      <c s="150" r="AQ4"/>
      <c s="150" r="AR4"/>
      <c s="150" r="AS4"/>
      <c s="150" r="AT4"/>
      <c s="150" r="AU4"/>
      <c s="147" r="AV4"/>
      <c s="3" r="AW4"/>
      <c s="3" r="AX4"/>
    </row>
    <row customHeight="1" r="5" ht="18.75">
      <c s="151" r="A5"/>
      <c s="151" r="Q5"/>
      <c s="151" r="R5"/>
      <c s="151" r="S5"/>
      <c s="152" r="T5"/>
      <c s="3" r="AW5"/>
      <c s="3" r="AX5"/>
    </row>
    <row customHeight="1" r="6" ht="24.75">
      <c s="3" r="A6"/>
      <c s="3" r="B6"/>
      <c s="3" r="C6"/>
      <c s="3" r="D6"/>
      <c s="3" r="E6"/>
      <c s="3" r="F6"/>
      <c s="3" r="G6"/>
      <c t="str" s="153" r="H6">
        <f>'Spielplan Sa'!A4</f>
        <v>männlich U16</v>
      </c>
      <c t="s" s="154" r="T6">
        <v>946</v>
      </c>
      <c s="3" r="Z6"/>
      <c s="3" r="AA6"/>
      <c s="3" r="AB6"/>
      <c s="3" r="AC6"/>
      <c s="3" r="AD6"/>
      <c s="3" r="AE6"/>
      <c s="3" r="AF6"/>
      <c s="3" r="AG6"/>
      <c s="3" r="AH6"/>
      <c s="3" r="AI6"/>
      <c s="3" r="AJ6"/>
      <c s="3" r="AK6"/>
      <c s="3" r="AL6"/>
      <c s="3" r="AM6"/>
      <c s="3" r="AN6"/>
      <c s="3" r="AO6"/>
      <c s="3" r="AP6"/>
      <c s="3" r="AQ6"/>
      <c s="3" r="AR6"/>
      <c s="3" r="AS6"/>
      <c s="3" r="AT6"/>
      <c s="3" r="AU6"/>
      <c s="3" r="AV6"/>
      <c s="3" r="AW6"/>
      <c s="3" r="AX6"/>
    </row>
    <row customHeight="1" r="7" ht="16.5">
      <c t="s" s="155" r="A7">
        <v>947</v>
      </c>
      <c t="str" s="156" r="B7">
        <f>A10</f>
        <v>VfL Kellinghusen</v>
      </c>
      <c t="str" s="156" r="H7">
        <f>A13</f>
        <v>TV Elsava Elsenfeld</v>
      </c>
      <c t="str" s="157" r="N7">
        <f>A16</f>
        <v> MTSV Selsingen</v>
      </c>
      <c t="str" s="156" r="T7">
        <f>A19</f>
        <v>TSV Grafenau</v>
      </c>
      <c t="str" s="156" r="Z7">
        <f>A22</f>
        <v>TV Wünschmichelbach</v>
      </c>
      <c t="str" s="156" r="AF7">
        <f>A25</f>
        <v>TSV Hagen</v>
      </c>
      <c t="s" s="158" r="AL7">
        <v>948</v>
      </c>
      <c s="159" r="AO7"/>
      <c s="160" r="AP7"/>
      <c s="161" r="AQ7"/>
      <c t="s" s="162" r="AR7">
        <v>949</v>
      </c>
      <c t="s" s="162" r="AS7">
        <v>950</v>
      </c>
      <c t="s" s="163" r="AT7">
        <v>951</v>
      </c>
      <c t="s" s="162" r="AU7">
        <v>952</v>
      </c>
      <c t="s" s="162" r="AV7">
        <v>953</v>
      </c>
      <c s="163" r="AW7"/>
      <c t="s" s="164" r="AX7">
        <v>954</v>
      </c>
    </row>
    <row customHeight="1" r="8" ht="16.5">
      <c t="s" s="165" r="AL8">
        <v>955</v>
      </c>
      <c s="41" r="AO8"/>
      <c s="166" r="AP8"/>
      <c s="167" r="AQ8"/>
      <c t="s" s="168" r="AR8">
        <v>956</v>
      </c>
      <c t="s" s="168" r="AS8">
        <v>957</v>
      </c>
      <c t="s" s="169" r="AT8">
        <v>958</v>
      </c>
      <c t="s" s="168" r="AU8">
        <v>959</v>
      </c>
      <c t="s" s="168" r="AV8">
        <v>960</v>
      </c>
      <c t="s" s="169" r="AW8">
        <v>961</v>
      </c>
    </row>
    <row customHeight="1" r="9" ht="16.5">
      <c s="7" r="AL9"/>
      <c t="s" s="119" r="AM9">
        <v>962</v>
      </c>
      <c s="119" r="AN9"/>
      <c t="s" s="170" r="AO9">
        <v>963</v>
      </c>
      <c t="s" s="168" r="AR9">
        <v>964</v>
      </c>
      <c t="s" s="168" r="AS9">
        <v>965</v>
      </c>
      <c t="s" s="169" r="AT9">
        <v>966</v>
      </c>
      <c t="s" s="168" r="AU9">
        <v>967</v>
      </c>
      <c s="168" r="AV9"/>
      <c t="s" s="169" r="AW9">
        <v>968</v>
      </c>
    </row>
    <row customHeight="1" r="10" ht="16.5">
      <c t="str" s="171" r="A10">
        <f>'Spielplan Sa'!D6</f>
        <v>VfL Kellinghusen</v>
      </c>
      <c t="s" s="172" r="B10">
        <v>969</v>
      </c>
      <c t="s" s="173" r="E10">
        <v>970</v>
      </c>
      <c t="str" s="174" r="H10">
        <f>'Ergebnisse Sa'!Q16</f>
        <v>11</v>
      </c>
      <c t="s" s="175" r="I10">
        <v>971</v>
      </c>
      <c t="str" s="176" r="J10">
        <f>'Ergebnisse Sa'!S16</f>
        <v>7</v>
      </c>
      <c t="str" s="177" r="K10">
        <f>H10+H11+H12</f>
        <v>23</v>
      </c>
      <c t="s" s="175" r="L10">
        <v>972</v>
      </c>
      <c t="str" s="178" r="M10">
        <f>J10+J11+J12</f>
        <v>17</v>
      </c>
      <c t="str" s="174" r="N10">
        <f>'Ergebnisse Sa'!Q18</f>
        <v>11</v>
      </c>
      <c t="s" s="175" r="O10">
        <v>973</v>
      </c>
      <c t="str" s="176" r="P10">
        <f>'Ergebnisse Sa'!S18</f>
        <v>3</v>
      </c>
      <c t="str" s="177" r="Q10">
        <f>N10+N11+N12</f>
        <v>22</v>
      </c>
      <c t="s" s="175" r="R10">
        <v>974</v>
      </c>
      <c t="str" s="178" r="S10">
        <f>P10+P11+P12</f>
        <v>7</v>
      </c>
      <c t="str" s="174" r="T10">
        <f>'Ergebnisse Sa'!Q7</f>
        <v>7</v>
      </c>
      <c t="s" s="175" r="U10">
        <v>975</v>
      </c>
      <c t="str" s="176" r="V10">
        <f>'Ergebnisse Sa'!S7</f>
        <v>11</v>
      </c>
      <c t="str" s="177" r="W10">
        <f>T10+T11+T12</f>
        <v>29</v>
      </c>
      <c t="s" s="175" r="X10">
        <v>976</v>
      </c>
      <c t="str" s="178" r="Y10">
        <f>V10+V11+V12</f>
        <v>23</v>
      </c>
      <c t="str" s="174" r="Z10">
        <f>'Ergebnisse Sa'!Q10</f>
        <v>11</v>
      </c>
      <c t="s" s="175" r="AA10">
        <v>977</v>
      </c>
      <c t="str" s="176" r="AB10">
        <f>'Ergebnisse Sa'!S10</f>
        <v>8</v>
      </c>
      <c t="str" s="177" r="AC10">
        <f>Z10+Z11+Z12</f>
        <v>22</v>
      </c>
      <c t="s" s="175" r="AD10">
        <v>978</v>
      </c>
      <c t="str" s="178" r="AE10">
        <f>AB10+AB11+AB12</f>
        <v>12</v>
      </c>
      <c t="str" s="174" r="AF10">
        <f>'Ergebnisse Sa'!Q13</f>
        <v>11</v>
      </c>
      <c t="s" s="175" r="AG10">
        <v>979</v>
      </c>
      <c t="str" s="176" r="AH10">
        <f>'Ergebnisse Sa'!S13</f>
        <v>7</v>
      </c>
      <c t="str" s="177" r="AI10">
        <f>AF10+AF11+AF12</f>
        <v>32</v>
      </c>
      <c t="s" s="175" r="AJ10">
        <v>980</v>
      </c>
      <c t="str" s="178" r="AK10">
        <f>AH10+AH11+AH12</f>
        <v>25</v>
      </c>
      <c t="str" s="179" r="AL10">
        <f>IF(K10="",0,+K10+IF(Q10="",0,+Q10+IF(W10="",0,+W10+IF(AC10="",0,+AC10+IF(AI10="",0,+AI10)))))</f>
        <v>128</v>
      </c>
      <c t="s" s="180" r="AM10">
        <v>981</v>
      </c>
      <c t="str" s="181" r="AN10">
        <f>IF(M10="",0,+M10+IF(S10="",0,+S10+IF(Y10="",0,+Y10+IF(AE10="",0,+AE10)+IF(AK10="",0,+AK10))))</f>
        <v>84</v>
      </c>
      <c s="182" r="AO10"/>
      <c s="183" r="AP10"/>
      <c s="184" r="AQ10"/>
      <c t="str" s="185" r="AR10">
        <f>AL10</f>
        <v>128</v>
      </c>
      <c t="str" s="185" r="AS10">
        <f>(AL10-AN10)*1000</f>
        <v>44000</v>
      </c>
      <c s="185" r="AT10"/>
      <c s="185" r="AU10"/>
      <c s="185" r="AV10"/>
      <c s="185" r="AW10"/>
      <c s="186" r="AX10">
        <v>1.0</v>
      </c>
    </row>
    <row customHeight="1" r="11" ht="16.5">
      <c t="s" s="187" r="B11">
        <v>982</v>
      </c>
      <c t="s" s="188" r="E11">
        <v>983</v>
      </c>
      <c t="str" s="189" r="H11">
        <f>'Ergebnisse Sa'!U16</f>
        <v>12</v>
      </c>
      <c t="s" s="190" r="I11">
        <v>984</v>
      </c>
      <c t="str" s="191" r="J11">
        <f>'Ergebnisse Sa'!W16</f>
        <v>10</v>
      </c>
      <c t="str" s="192" r="K11">
        <f>'Ergebnisse Sa'!AH16</f>
        <v>2</v>
      </c>
      <c t="s" s="190" r="L11">
        <v>985</v>
      </c>
      <c t="str" s="193" r="M11">
        <f>'Ergebnisse Sa'!AJ16</f>
        <v>0</v>
      </c>
      <c t="str" s="189" r="N11">
        <f>'Ergebnisse Sa'!U18</f>
        <v>11</v>
      </c>
      <c t="s" s="190" r="O11">
        <v>986</v>
      </c>
      <c t="str" s="191" r="P11">
        <f>'Ergebnisse Sa'!W18</f>
        <v>4</v>
      </c>
      <c t="str" s="192" r="Q11">
        <f>'Ergebnisse Sa'!AH18</f>
        <v>2</v>
      </c>
      <c t="s" s="190" r="R11">
        <v>987</v>
      </c>
      <c t="str" s="193" r="S11">
        <f>'Ergebnisse Sa'!AJ18</f>
        <v>0</v>
      </c>
      <c t="str" s="189" r="T11">
        <f>'Ergebnisse Sa'!U7</f>
        <v>11</v>
      </c>
      <c t="s" s="190" r="U11">
        <v>988</v>
      </c>
      <c t="str" s="191" r="V11">
        <f>'Ergebnisse Sa'!W7</f>
        <v>4</v>
      </c>
      <c t="str" s="192" r="W11">
        <f>'Ergebnisse Sa'!AH7</f>
        <v>2</v>
      </c>
      <c t="s" s="190" r="X11">
        <v>989</v>
      </c>
      <c t="str" s="193" r="Y11">
        <f>'Ergebnisse Sa'!AJ7</f>
        <v>1</v>
      </c>
      <c t="str" s="189" r="Z11">
        <f>'Ergebnisse Sa'!U10</f>
        <v>11</v>
      </c>
      <c t="s" s="190" r="AA11">
        <v>990</v>
      </c>
      <c t="str" s="191" r="AB11">
        <f>'Ergebnisse Sa'!W10</f>
        <v>4</v>
      </c>
      <c t="str" s="192" r="AC11">
        <f>'Ergebnisse Sa'!AH10</f>
        <v>2</v>
      </c>
      <c t="s" s="190" r="AD11">
        <v>991</v>
      </c>
      <c t="str" s="193" r="AE11">
        <f>'Ergebnisse Sa'!AJ10</f>
        <v>0</v>
      </c>
      <c t="str" s="189" r="AF11">
        <f>'Ergebnisse Sa'!U13</f>
        <v>10</v>
      </c>
      <c t="s" s="190" r="AG11">
        <v>992</v>
      </c>
      <c t="str" s="191" r="AH11">
        <f>'Ergebnisse Sa'!W13</f>
        <v>12</v>
      </c>
      <c t="str" s="192" r="AI11">
        <f>'Ergebnisse Sa'!AH13</f>
        <v>2</v>
      </c>
      <c t="s" s="190" r="AJ11">
        <v>993</v>
      </c>
      <c t="str" s="193" r="AK11">
        <f>'Ergebnisse Sa'!AJ13</f>
        <v>1</v>
      </c>
      <c t="str" s="194" r="AL11">
        <f>K11+Q11+W11+AC11+AI11</f>
        <v>10</v>
      </c>
      <c t="s" s="195" r="AM11">
        <v>994</v>
      </c>
      <c t="str" s="196" r="AN11">
        <f>M11+S11+Y11+AE11+AK11</f>
        <v>2</v>
      </c>
      <c s="197" r="AO11"/>
      <c s="78" r="AP11"/>
      <c s="198" r="AQ11"/>
      <c s="199" r="AR11"/>
      <c s="200" r="AS11"/>
      <c t="str" s="200" r="AT11">
        <f>AL11*100000</f>
        <v>1000000</v>
      </c>
      <c t="str" s="200" r="AU11">
        <f>(AL11-AN11)*1000000</f>
        <v>8000000</v>
      </c>
      <c s="201" r="AV11"/>
      <c t="str" s="200" r="AW11">
        <f>AV12+AU11+AT11+AS10+AR10</f>
        <v>109044128</v>
      </c>
    </row>
    <row customHeight="1" r="12" ht="16.5">
      <c t="s" s="202" r="B12">
        <v>995</v>
      </c>
      <c t="s" s="203" r="E12">
        <v>996</v>
      </c>
      <c t="str" s="204" r="H12">
        <f>'Ergebnisse Sa'!Y16</f>
        <v/>
      </c>
      <c t="s" s="205" r="I12">
        <v>997</v>
      </c>
      <c t="str" s="206" r="J12">
        <f>'Ergebnisse Sa'!AA16</f>
        <v/>
      </c>
      <c t="str" s="207" r="K12">
        <f>'Ergebnisse Sa'!AK16</f>
        <v>2</v>
      </c>
      <c t="s" s="205" r="L12">
        <v>998</v>
      </c>
      <c t="str" s="208" r="M12">
        <f>'Ergebnisse Sa'!AM16</f>
        <v>0</v>
      </c>
      <c t="str" s="204" r="N12">
        <f>'Ergebnisse Sa'!Y18</f>
        <v/>
      </c>
      <c t="s" s="205" r="O12">
        <v>999</v>
      </c>
      <c t="str" s="206" r="P12">
        <f>'Ergebnisse Sa'!AA18</f>
        <v/>
      </c>
      <c t="str" s="207" r="Q12">
        <f>'Ergebnisse Sa'!AK18</f>
        <v>2</v>
      </c>
      <c t="s" s="205" r="R12">
        <v>1000</v>
      </c>
      <c t="str" s="208" r="S12">
        <f>'Ergebnisse Sa'!AM18</f>
        <v>0</v>
      </c>
      <c t="str" s="204" r="T12">
        <f>'Ergebnisse Sa'!Y7</f>
        <v>11</v>
      </c>
      <c t="s" s="205" r="U12">
        <v>1001</v>
      </c>
      <c t="str" s="206" r="V12">
        <f>'Ergebnisse Sa'!AA7</f>
        <v>8</v>
      </c>
      <c t="str" s="207" r="W12">
        <f>'Ergebnisse Sa'!AK7</f>
        <v>2</v>
      </c>
      <c t="s" s="205" r="X12">
        <v>1002</v>
      </c>
      <c t="str" s="208" r="Y12">
        <f>'Ergebnisse Sa'!AM7</f>
        <v>0</v>
      </c>
      <c t="str" s="204" r="Z12">
        <f>'Ergebnisse Sa'!Y10</f>
        <v/>
      </c>
      <c t="s" s="205" r="AA12">
        <v>1003</v>
      </c>
      <c t="str" s="206" r="AB12">
        <f>'Ergebnisse Sa'!AA10</f>
        <v/>
      </c>
      <c t="str" s="207" r="AC12">
        <f>'Ergebnisse Sa'!AK10</f>
        <v>2</v>
      </c>
      <c t="s" s="205" r="AD12">
        <v>1004</v>
      </c>
      <c t="str" s="208" r="AE12">
        <f>'Ergebnisse Sa'!AM10</f>
        <v>0</v>
      </c>
      <c t="str" s="204" r="AF12">
        <f>'Ergebnisse Sa'!Y13</f>
        <v>11</v>
      </c>
      <c t="s" s="205" r="AG12">
        <v>1005</v>
      </c>
      <c t="str" s="206" r="AH12">
        <f>'Ergebnisse Sa'!AA13</f>
        <v>6</v>
      </c>
      <c t="str" s="207" r="AI12">
        <f>'Ergebnisse Sa'!AK13</f>
        <v>2</v>
      </c>
      <c t="s" s="205" r="AJ12">
        <v>1006</v>
      </c>
      <c t="str" s="208" r="AK12">
        <f>'Ergebnisse Sa'!AM13</f>
        <v>0</v>
      </c>
      <c t="str" s="209" r="AL12">
        <f>K12+Q12+W12+AC12+AI12</f>
        <v>10</v>
      </c>
      <c t="s" s="4" r="AM12">
        <v>1007</v>
      </c>
      <c t="str" s="209" r="AN12">
        <f>M12+S12+Y12+AE12+AK12</f>
        <v>0</v>
      </c>
      <c t="str" s="210" r="AO12">
        <f>AL12</f>
        <v>10</v>
      </c>
      <c t="s" s="211" r="AP12">
        <v>1008</v>
      </c>
      <c t="str" s="212" r="AQ12">
        <f>AN12</f>
        <v>0</v>
      </c>
      <c s="213" r="AR12"/>
      <c s="214" r="AS12"/>
      <c s="214" r="AT12"/>
      <c s="214" r="AU12"/>
      <c t="str" s="215" r="AV12">
        <f>AO12*10000000</f>
        <v>100000000</v>
      </c>
      <c s="214" r="AW12"/>
    </row>
    <row customHeight="1" r="13" ht="16.5">
      <c t="str" s="216" r="A13">
        <f>'Spielplan Sa'!D7</f>
        <v>TV Elsava Elsenfeld</v>
      </c>
      <c t="str" s="174" r="B13">
        <f>J10</f>
        <v>7</v>
      </c>
      <c t="s" s="175" r="C13">
        <v>1009</v>
      </c>
      <c t="str" s="176" r="D13">
        <f>H10</f>
        <v>11</v>
      </c>
      <c t="str" s="177" r="E13">
        <f>M10</f>
        <v>17</v>
      </c>
      <c t="s" s="175" r="F13">
        <v>1010</v>
      </c>
      <c t="str" s="178" r="G13">
        <f>K10</f>
        <v>23</v>
      </c>
      <c s="217" r="H13"/>
      <c t="str" s="174" r="N13">
        <f>'Ergebnisse Sa'!Q20</f>
        <v>11</v>
      </c>
      <c t="s" s="175" r="O13">
        <v>1011</v>
      </c>
      <c t="str" s="176" r="P13">
        <f>'Ergebnisse Sa'!S20</f>
        <v>7</v>
      </c>
      <c t="str" s="177" r="Q13">
        <f>N13+N14+N15</f>
        <v>22</v>
      </c>
      <c t="s" s="175" r="R13">
        <v>1012</v>
      </c>
      <c t="str" s="178" r="S13">
        <f>P13+P14+P15</f>
        <v>15</v>
      </c>
      <c t="str" s="174" r="T13">
        <f>'Ergebnisse Sa'!Q14</f>
        <v>11</v>
      </c>
      <c t="s" s="175" r="U13">
        <v>1013</v>
      </c>
      <c t="str" s="176" r="V13">
        <f>'Ergebnisse Sa'!S14</f>
        <v>6</v>
      </c>
      <c t="str" s="177" r="W13">
        <f>T13+T14+T15</f>
        <v>28</v>
      </c>
      <c t="s" s="175" r="X13">
        <v>1014</v>
      </c>
      <c t="str" s="178" r="Y13">
        <f>V13+V14+V15</f>
        <v>30</v>
      </c>
      <c t="str" s="174" r="Z13">
        <f>'Ergebnisse Sa'!Q8</f>
        <v>6</v>
      </c>
      <c t="s" s="175" r="AA13">
        <v>1015</v>
      </c>
      <c t="str" s="176" r="AB13">
        <f>'Ergebnisse Sa'!S8</f>
        <v>11</v>
      </c>
      <c t="str" s="177" r="AC13">
        <f>Z13+Z14+Z15</f>
        <v>14</v>
      </c>
      <c t="s" s="175" r="AD13">
        <v>1016</v>
      </c>
      <c t="str" s="178" r="AE13">
        <f>AB13+AB14+AB15</f>
        <v>22</v>
      </c>
      <c t="str" s="174" r="AF13">
        <f>'Ergebnisse Sa'!Q11</f>
        <v>11</v>
      </c>
      <c t="s" s="175" r="AG13">
        <v>1017</v>
      </c>
      <c t="str" s="176" r="AH13">
        <f>'Ergebnisse Sa'!S11</f>
        <v>9</v>
      </c>
      <c t="str" s="177" r="AI13">
        <f>AF13+AF14+AF15</f>
        <v>25</v>
      </c>
      <c t="s" s="175" r="AJ13">
        <v>1018</v>
      </c>
      <c t="str" s="178" r="AK13">
        <f>AH13+AH14+AH15</f>
        <v>28</v>
      </c>
      <c t="str" s="181" r="AL13">
        <f>IF(E13="",0,+E13+IF(Q13="",0,+Q13+IF(W13="",0,+W13+IF(AC13="",0,+AC13)+IF(AI13="",0,+AI13))))</f>
        <v>106</v>
      </c>
      <c t="s" s="218" r="AM13">
        <v>1019</v>
      </c>
      <c t="str" s="181" r="AN13">
        <f>IF(G13="",0,+G13+IF(S13="",0,+S13+IF(Y13="",0,+Y13+IF(AE13="",0,+AE13)+IF(AK13="",0,+AK13))))</f>
        <v>118</v>
      </c>
      <c s="182" r="AO13"/>
      <c s="183" r="AP13"/>
      <c s="184" r="AQ13"/>
      <c t="str" s="185" r="AR13">
        <f>AL13</f>
        <v>106</v>
      </c>
      <c t="str" s="185" r="AS13">
        <f>(AL13-AN13)*1000</f>
        <v>-12000</v>
      </c>
      <c s="185" r="AT13"/>
      <c s="185" r="AU13"/>
      <c s="185" r="AV13"/>
      <c s="185" r="AW13"/>
      <c s="186" r="AX13">
        <v>4.0</v>
      </c>
    </row>
    <row customHeight="1" r="14" ht="16.5">
      <c t="str" s="189" r="B14">
        <f>J11</f>
        <v>10</v>
      </c>
      <c t="s" s="190" r="C14">
        <v>1020</v>
      </c>
      <c t="str" s="191" r="D14">
        <f>H11</f>
        <v>12</v>
      </c>
      <c t="str" s="192" r="E14">
        <f>M11</f>
        <v>0</v>
      </c>
      <c t="s" s="190" r="F14">
        <v>1021</v>
      </c>
      <c t="str" s="193" r="G14">
        <f>K11</f>
        <v>2</v>
      </c>
      <c t="str" s="189" r="N14">
        <f>'Ergebnisse Sa'!U20</f>
        <v>11</v>
      </c>
      <c t="s" s="190" r="O14">
        <v>1022</v>
      </c>
      <c t="str" s="191" r="P14">
        <f>'Ergebnisse Sa'!W20</f>
        <v>8</v>
      </c>
      <c t="str" s="192" r="Q14">
        <f>'Ergebnisse Sa'!AH20</f>
        <v>2</v>
      </c>
      <c t="s" s="190" r="R14">
        <v>1023</v>
      </c>
      <c t="str" s="193" r="S14">
        <f>'Ergebnisse Sa'!AJ20</f>
        <v>0</v>
      </c>
      <c t="str" s="189" r="T14">
        <f>'Ergebnisse Sa'!U14</f>
        <v>2</v>
      </c>
      <c t="s" s="190" r="U14">
        <v>1024</v>
      </c>
      <c t="str" s="191" r="V14">
        <f>'Ergebnisse Sa'!W14</f>
        <v>11</v>
      </c>
      <c t="str" s="192" r="W14">
        <f>'Ergebnisse Sa'!AH14</f>
        <v>2</v>
      </c>
      <c t="s" s="190" r="X14">
        <v>1025</v>
      </c>
      <c t="str" s="193" r="Y14">
        <f>'Ergebnisse Sa'!AJ14</f>
        <v>1</v>
      </c>
      <c t="str" s="189" r="Z14">
        <f>'Ergebnisse Sa'!U8</f>
        <v>8</v>
      </c>
      <c t="s" s="190" r="AA14">
        <v>1026</v>
      </c>
      <c t="str" s="191" r="AB14">
        <f>'Ergebnisse Sa'!W8</f>
        <v>11</v>
      </c>
      <c t="str" s="192" r="AC14">
        <f>'Ergebnisse Sa'!AH8</f>
        <v>0</v>
      </c>
      <c t="s" s="190" r="AD14">
        <v>1027</v>
      </c>
      <c t="str" s="193" r="AE14">
        <f>'Ergebnisse Sa'!AJ8</f>
        <v>2</v>
      </c>
      <c t="str" s="189" r="AF14">
        <f>'Ergebnisse Sa'!U11</f>
        <v>3</v>
      </c>
      <c t="s" s="190" r="AG14">
        <v>1028</v>
      </c>
      <c t="str" s="191" r="AH14">
        <f>'Ergebnisse Sa'!W11</f>
        <v>11</v>
      </c>
      <c t="str" s="192" r="AI14">
        <f>'Ergebnisse Sa'!AH11</f>
        <v>2</v>
      </c>
      <c t="s" s="190" r="AJ14">
        <v>1029</v>
      </c>
      <c t="str" s="193" r="AK14">
        <f>'Ergebnisse Sa'!AJ11</f>
        <v>1</v>
      </c>
      <c t="str" s="196" r="AL14">
        <f>E14+Q14+W14+AC14+AI14</f>
        <v>6</v>
      </c>
      <c t="s" s="219" r="AM14">
        <v>1030</v>
      </c>
      <c t="str" s="196" r="AN14">
        <f>G14+S14+Y14+AE14+AK14</f>
        <v>6</v>
      </c>
      <c s="197" r="AO14"/>
      <c s="78" r="AP14"/>
      <c s="198" r="AQ14"/>
      <c s="199" r="AR14"/>
      <c s="200" r="AS14"/>
      <c t="str" s="200" r="AT14">
        <f>AL14*100000</f>
        <v>600000</v>
      </c>
      <c t="str" s="200" r="AU14">
        <f>(AL14-AN14)*1000000</f>
        <v>0</v>
      </c>
      <c s="201" r="AV14"/>
      <c t="str" s="200" r="AW14">
        <f>AV15+AU14+AT14+AS13+AR13</f>
        <v>60588106</v>
      </c>
    </row>
    <row customHeight="1" r="15" ht="16.5">
      <c t="str" s="204" r="B15">
        <f>J12</f>
        <v/>
      </c>
      <c t="s" s="205" r="C15">
        <v>1031</v>
      </c>
      <c t="str" s="206" r="D15">
        <f>H12</f>
        <v/>
      </c>
      <c t="str" s="207" r="E15">
        <f>M12</f>
        <v>0</v>
      </c>
      <c t="s" s="205" r="F15">
        <v>1032</v>
      </c>
      <c t="str" s="208" r="G15">
        <f>K12</f>
        <v>2</v>
      </c>
      <c t="str" s="204" r="N15">
        <f>'Ergebnisse Sa'!Y20</f>
        <v/>
      </c>
      <c t="s" s="205" r="O15">
        <v>1033</v>
      </c>
      <c t="str" s="206" r="P15">
        <f>'Ergebnisse Sa'!AA20</f>
        <v/>
      </c>
      <c t="str" s="207" r="Q15">
        <f>'Ergebnisse Sa'!AK20</f>
        <v>2</v>
      </c>
      <c t="s" s="205" r="R15">
        <v>1034</v>
      </c>
      <c t="str" s="208" r="S15">
        <f>'Ergebnisse Sa'!AM20</f>
        <v>0</v>
      </c>
      <c t="str" s="204" r="T15">
        <f>'Ergebnisse Sa'!Y14</f>
        <v>15</v>
      </c>
      <c t="s" s="205" r="U15">
        <v>1035</v>
      </c>
      <c t="str" s="206" r="V15">
        <f>'Ergebnisse Sa'!AA14</f>
        <v>13</v>
      </c>
      <c t="str" s="207" r="W15">
        <f>'Ergebnisse Sa'!AK14</f>
        <v>2</v>
      </c>
      <c t="s" s="205" r="X15">
        <v>1036</v>
      </c>
      <c t="str" s="208" r="Y15">
        <f>'Ergebnisse Sa'!AM14</f>
        <v>0</v>
      </c>
      <c t="str" s="204" r="Z15">
        <f>'Ergebnisse Sa'!Y8</f>
        <v/>
      </c>
      <c t="s" s="205" r="AA15">
        <v>1037</v>
      </c>
      <c t="str" s="206" r="AB15">
        <f>'Ergebnisse Sa'!AA8</f>
        <v/>
      </c>
      <c t="str" s="207" r="AC15">
        <f>'Ergebnisse Sa'!AK8</f>
        <v>0</v>
      </c>
      <c t="s" s="205" r="AD15">
        <v>1038</v>
      </c>
      <c t="str" s="208" r="AE15">
        <f>'Ergebnisse Sa'!AM8</f>
        <v>2</v>
      </c>
      <c t="str" s="204" r="AF15">
        <f>'Ergebnisse Sa'!Y11</f>
        <v>11</v>
      </c>
      <c t="s" s="205" r="AG15">
        <v>1039</v>
      </c>
      <c t="str" s="206" r="AH15">
        <f>'Ergebnisse Sa'!AA11</f>
        <v>8</v>
      </c>
      <c t="str" s="207" r="AI15">
        <f>'Ergebnisse Sa'!AK11</f>
        <v>2</v>
      </c>
      <c t="s" s="205" r="AJ15">
        <v>1040</v>
      </c>
      <c t="str" s="208" r="AK15">
        <f>'Ergebnisse Sa'!AM11</f>
        <v>0</v>
      </c>
      <c t="str" s="209" r="AL15">
        <f>E15+Q15+W15+AC15+AI15</f>
        <v>6</v>
      </c>
      <c t="s" s="4" r="AM15">
        <v>1041</v>
      </c>
      <c t="str" s="209" r="AN15">
        <f>G15+S15+Y15+AE15+AK15</f>
        <v>4</v>
      </c>
      <c t="str" s="210" r="AO15">
        <f>AL15</f>
        <v>6</v>
      </c>
      <c t="s" s="211" r="AP15">
        <v>1042</v>
      </c>
      <c t="str" s="212" r="AQ15">
        <f>AN15</f>
        <v>4</v>
      </c>
      <c s="213" r="AR15"/>
      <c s="214" r="AS15"/>
      <c s="214" r="AT15"/>
      <c s="214" r="AU15"/>
      <c t="str" s="215" r="AV15">
        <f>AO15*10000000</f>
        <v>60000000</v>
      </c>
      <c s="214" r="AW15"/>
    </row>
    <row customHeight="1" r="16" ht="16.5">
      <c t="str" s="220" r="A16">
        <f>'Spielplan Sa'!D8</f>
        <v>MTSV Selsingen</v>
      </c>
      <c t="str" s="174" r="B16">
        <f>P10</f>
        <v>3</v>
      </c>
      <c t="s" s="175" r="C16">
        <v>1043</v>
      </c>
      <c t="str" s="176" r="D16">
        <f>N10</f>
        <v>11</v>
      </c>
      <c t="str" s="177" r="E16">
        <f>S10</f>
        <v>7</v>
      </c>
      <c t="s" s="175" r="F16">
        <v>1044</v>
      </c>
      <c t="str" s="178" r="G16">
        <f>Q10</f>
        <v>22</v>
      </c>
      <c t="str" s="174" r="H16">
        <f>P13</f>
        <v>7</v>
      </c>
      <c t="s" s="175" r="I16">
        <v>1045</v>
      </c>
      <c t="str" s="176" r="J16">
        <f>N13</f>
        <v>11</v>
      </c>
      <c t="str" s="177" r="K16">
        <f>S13</f>
        <v>15</v>
      </c>
      <c t="s" s="175" r="L16">
        <v>1046</v>
      </c>
      <c t="str" s="178" r="M16">
        <f>Q13</f>
        <v>22</v>
      </c>
      <c s="217" r="N16"/>
      <c t="str" s="174" r="T16">
        <f>'Ergebnisse Sa'!Q12</f>
        <v>7</v>
      </c>
      <c t="s" s="175" r="U16">
        <v>1047</v>
      </c>
      <c t="str" s="176" r="V16">
        <f>'Ergebnisse Sa'!S12</f>
        <v>11</v>
      </c>
      <c t="str" s="177" r="W16">
        <f>T16+T17+T18</f>
        <v>8</v>
      </c>
      <c t="s" s="175" r="X16">
        <v>1048</v>
      </c>
      <c t="str" s="178" r="Y16">
        <f>V16+V17+V18</f>
        <v>22</v>
      </c>
      <c t="str" s="174" r="Z16">
        <f>'Ergebnisse Sa'!Q15</f>
        <v>3</v>
      </c>
      <c t="s" s="175" r="AA16">
        <v>1049</v>
      </c>
      <c t="str" s="176" r="AB16">
        <f>'Ergebnisse Sa'!S15</f>
        <v>11</v>
      </c>
      <c t="str" s="177" r="AC16">
        <f>Z16+Z17+Z18</f>
        <v>10</v>
      </c>
      <c t="s" s="175" r="AD16">
        <v>1050</v>
      </c>
      <c t="str" s="178" r="AE16">
        <f>AB16+AB17+AB18</f>
        <v>22</v>
      </c>
      <c t="str" s="174" r="AF16">
        <f>'Ergebnisse Sa'!Q9</f>
        <v>13</v>
      </c>
      <c t="s" s="175" r="AG16">
        <v>1051</v>
      </c>
      <c t="str" s="176" r="AH16">
        <f>'Ergebnisse Sa'!S9</f>
        <v>11</v>
      </c>
      <c t="str" s="177" r="AI16">
        <f>AF16+AF17+AF18</f>
        <v>24</v>
      </c>
      <c t="s" s="175" r="AJ16">
        <v>1052</v>
      </c>
      <c t="str" s="178" r="AK16">
        <f>AH16+AH17+AH18</f>
        <v>19</v>
      </c>
      <c t="str" s="179" r="AL16">
        <f>IF(E16="",0,+E16+IF(K16="",0,+K16+IF(W16="",0,+W16+IF(AC16="",0,+AC16)+IF(AI16="",0,+AI16))))</f>
        <v>64</v>
      </c>
      <c t="s" s="218" r="AM16">
        <v>1053</v>
      </c>
      <c t="str" s="181" r="AN16">
        <f>IF(G16="",0,+G16+IF(M16="",0,+M16+IF(Y16="",0,+Y16+IF(AE16="",0,+AE16)+IF(AK16="",0,+AK16))))</f>
        <v>107</v>
      </c>
      <c s="182" r="AO16"/>
      <c s="183" r="AP16"/>
      <c s="184" r="AQ16"/>
      <c t="str" s="185" r="AR16">
        <f>AL16</f>
        <v>64</v>
      </c>
      <c t="str" s="185" r="AS16">
        <f>(AL16-AN16)*1000</f>
        <v>-43000</v>
      </c>
      <c s="185" r="AT16"/>
      <c s="185" r="AU16"/>
      <c s="185" r="AV16"/>
      <c s="185" r="AW16"/>
      <c s="186" r="AX16">
        <v>5.0</v>
      </c>
    </row>
    <row customHeight="1" r="17" ht="16.5">
      <c t="str" s="189" r="B17">
        <f>P11</f>
        <v>4</v>
      </c>
      <c t="s" s="190" r="C17">
        <v>1054</v>
      </c>
      <c t="str" s="191" r="D17">
        <f>N11</f>
        <v>11</v>
      </c>
      <c t="str" s="192" r="E17">
        <f>S11</f>
        <v>0</v>
      </c>
      <c t="s" s="190" r="F17">
        <v>1055</v>
      </c>
      <c t="str" s="193" r="G17">
        <f>Q11</f>
        <v>2</v>
      </c>
      <c t="str" s="189" r="H17">
        <f>P14</f>
        <v>8</v>
      </c>
      <c t="s" s="190" r="I17">
        <v>1056</v>
      </c>
      <c t="str" s="191" r="J17">
        <f>N14</f>
        <v>11</v>
      </c>
      <c t="str" s="192" r="K17">
        <f>S14</f>
        <v>0</v>
      </c>
      <c t="s" s="190" r="L17">
        <v>1057</v>
      </c>
      <c t="str" s="193" r="M17">
        <f>Q14</f>
        <v>2</v>
      </c>
      <c t="str" s="189" r="T17">
        <f>'Ergebnisse Sa'!U12</f>
        <v>1</v>
      </c>
      <c t="s" s="190" r="U17">
        <v>1058</v>
      </c>
      <c t="str" s="191" r="V17">
        <f>'Ergebnisse Sa'!W12</f>
        <v>11</v>
      </c>
      <c t="str" s="192" r="W17">
        <f>'Ergebnisse Sa'!AH12</f>
        <v>0</v>
      </c>
      <c t="s" s="190" r="X17">
        <v>1059</v>
      </c>
      <c t="str" s="193" r="Y17">
        <f>'Ergebnisse Sa'!AJ12</f>
        <v>2</v>
      </c>
      <c t="str" s="189" r="Z17">
        <f>'Ergebnisse Sa'!U15</f>
        <v>7</v>
      </c>
      <c t="s" s="190" r="AA17">
        <v>1060</v>
      </c>
      <c t="str" s="191" r="AB17">
        <f>'Ergebnisse Sa'!W15</f>
        <v>11</v>
      </c>
      <c t="str" s="192" r="AC17">
        <f>'Ergebnisse Sa'!AH15</f>
        <v>0</v>
      </c>
      <c t="s" s="190" r="AD17">
        <v>1061</v>
      </c>
      <c t="str" s="193" r="AE17">
        <f>'Ergebnisse Sa'!AJ15</f>
        <v>2</v>
      </c>
      <c t="str" s="189" r="AF17">
        <f>'Ergebnisse Sa'!U9</f>
        <v>11</v>
      </c>
      <c t="s" s="190" r="AG17">
        <v>1062</v>
      </c>
      <c t="str" s="191" r="AH17">
        <f>'Ergebnisse Sa'!W9</f>
        <v>8</v>
      </c>
      <c t="str" s="192" r="AI17">
        <f>'Ergebnisse Sa'!AH9</f>
        <v>2</v>
      </c>
      <c t="s" s="190" r="AJ17">
        <v>1063</v>
      </c>
      <c t="str" s="193" r="AK17">
        <f>'Ergebnisse Sa'!AJ9</f>
        <v>0</v>
      </c>
      <c t="str" s="194" r="AL17">
        <f>E17+K17+W17+AC17+AI17</f>
        <v>2</v>
      </c>
      <c t="s" s="219" r="AM17">
        <v>1064</v>
      </c>
      <c t="str" s="196" r="AN17">
        <f>G17+M17+Y17+AE17+AK17</f>
        <v>8</v>
      </c>
      <c s="197" r="AO17"/>
      <c s="78" r="AP17"/>
      <c s="198" r="AQ17"/>
      <c s="199" r="AR17"/>
      <c s="200" r="AS17"/>
      <c t="str" s="200" r="AT17">
        <f>AL17*100000</f>
        <v>200000</v>
      </c>
      <c t="str" s="200" r="AU17">
        <f>(AL17-AN17)*1000000</f>
        <v>-6000000</v>
      </c>
      <c s="201" r="AV17"/>
      <c t="str" s="200" r="AW17">
        <f>AV18+AU17+AT17+AS16+AR16</f>
        <v>14157064</v>
      </c>
    </row>
    <row customHeight="1" r="18" ht="16.5">
      <c t="str" s="204" r="B18">
        <f>P12</f>
        <v/>
      </c>
      <c t="s" s="205" r="C18">
        <v>1065</v>
      </c>
      <c t="str" s="206" r="D18">
        <f>N12</f>
        <v/>
      </c>
      <c t="str" s="207" r="E18">
        <f>S12</f>
        <v>0</v>
      </c>
      <c t="s" s="205" r="F18">
        <v>1066</v>
      </c>
      <c t="str" s="208" r="G18">
        <f>Q12</f>
        <v>2</v>
      </c>
      <c t="str" s="204" r="H18">
        <f>P15</f>
        <v/>
      </c>
      <c t="s" s="205" r="I18">
        <v>1067</v>
      </c>
      <c t="str" s="206" r="J18">
        <f>N15</f>
        <v/>
      </c>
      <c t="str" s="207" r="K18">
        <f>S15</f>
        <v>0</v>
      </c>
      <c t="s" s="205" r="L18">
        <v>1068</v>
      </c>
      <c t="str" s="208" r="M18">
        <f>Q15</f>
        <v>2</v>
      </c>
      <c t="str" s="204" r="T18">
        <f>'Ergebnisse Sa'!Y12</f>
        <v/>
      </c>
      <c t="s" s="205" r="U18">
        <v>1069</v>
      </c>
      <c t="str" s="206" r="V18">
        <f>'Ergebnisse Sa'!AA12</f>
        <v/>
      </c>
      <c t="str" s="207" r="W18">
        <f>'Ergebnisse Sa'!AK12</f>
        <v>0</v>
      </c>
      <c t="s" s="205" r="X18">
        <v>1070</v>
      </c>
      <c t="str" s="208" r="Y18">
        <f>'Ergebnisse Sa'!AM12</f>
        <v>2</v>
      </c>
      <c t="str" s="204" r="Z18">
        <f>'Ergebnisse Sa'!Y15</f>
        <v/>
      </c>
      <c t="s" s="205" r="AA18">
        <v>1071</v>
      </c>
      <c t="str" s="206" r="AB18">
        <f>'Ergebnisse Sa'!AA15</f>
        <v/>
      </c>
      <c t="str" s="207" r="AC18">
        <f>'Ergebnisse Sa'!AK15</f>
        <v>0</v>
      </c>
      <c t="s" s="205" r="AD18">
        <v>1072</v>
      </c>
      <c t="str" s="208" r="AE18">
        <f>'Ergebnisse Sa'!AM15</f>
        <v>2</v>
      </c>
      <c t="str" s="204" r="AF18">
        <f>'Ergebnisse Sa'!Y9</f>
        <v/>
      </c>
      <c t="s" s="205" r="AG18">
        <v>1073</v>
      </c>
      <c t="str" s="206" r="AH18">
        <f>'Ergebnisse Sa'!AA9</f>
        <v/>
      </c>
      <c t="str" s="207" r="AI18">
        <f>'Ergebnisse Sa'!AK9</f>
        <v>2</v>
      </c>
      <c t="s" s="205" r="AJ18">
        <v>1074</v>
      </c>
      <c t="str" s="208" r="AK18">
        <f>'Ergebnisse Sa'!AM9</f>
        <v>0</v>
      </c>
      <c t="str" s="209" r="AL18">
        <f>E18+K18+W18+AC18+AI18</f>
        <v>2</v>
      </c>
      <c t="s" s="4" r="AM18">
        <v>1075</v>
      </c>
      <c t="str" s="209" r="AN18">
        <f>G18+M18+Y18+AE18+AK18</f>
        <v>8</v>
      </c>
      <c t="str" s="210" r="AO18">
        <f>AL18</f>
        <v>2</v>
      </c>
      <c t="s" s="211" r="AP18">
        <v>1076</v>
      </c>
      <c t="str" s="212" r="AQ18">
        <f>AN18</f>
        <v>8</v>
      </c>
      <c s="213" r="AR18"/>
      <c s="214" r="AS18"/>
      <c s="214" r="AT18"/>
      <c s="214" r="AU18"/>
      <c t="str" s="215" r="AV18">
        <f>AO18*10000000</f>
        <v>20000000</v>
      </c>
      <c s="214" r="AW18"/>
    </row>
    <row customHeight="1" r="19" ht="16.5">
      <c t="str" s="171" r="A19">
        <f>'Spielplan Sa'!D9</f>
        <v>TSV Grafenau</v>
      </c>
      <c t="str" s="174" r="B19">
        <f>V10</f>
        <v>11</v>
      </c>
      <c t="s" s="175" r="C19">
        <v>1077</v>
      </c>
      <c t="str" s="176" r="D19">
        <f>T10</f>
        <v>7</v>
      </c>
      <c t="str" s="177" r="E19">
        <f>Y10</f>
        <v>23</v>
      </c>
      <c t="s" s="175" r="F19">
        <v>1078</v>
      </c>
      <c t="str" s="178" r="G19">
        <f>W10</f>
        <v>29</v>
      </c>
      <c t="str" s="174" r="H19">
        <f>V13</f>
        <v>6</v>
      </c>
      <c t="s" s="175" r="I19">
        <v>1079</v>
      </c>
      <c t="str" s="176" r="J19">
        <f>T13</f>
        <v>11</v>
      </c>
      <c t="str" s="177" r="K19">
        <f>Y13</f>
        <v>30</v>
      </c>
      <c t="s" s="175" r="L19">
        <v>1080</v>
      </c>
      <c t="str" s="178" r="M19">
        <f>W13</f>
        <v>28</v>
      </c>
      <c t="str" s="174" r="N19">
        <f>V16</f>
        <v>11</v>
      </c>
      <c t="s" s="175" r="O19">
        <v>1081</v>
      </c>
      <c t="str" s="176" r="P19">
        <f>T16</f>
        <v>7</v>
      </c>
      <c t="str" s="177" r="Q19">
        <f>Y16</f>
        <v>22</v>
      </c>
      <c t="s" s="175" r="R19">
        <v>1082</v>
      </c>
      <c t="str" s="178" r="S19">
        <f>W16</f>
        <v>8</v>
      </c>
      <c s="217" r="T19"/>
      <c t="str" s="174" r="Z19">
        <f>'Ergebnisse Sa'!Q21</f>
        <v>12</v>
      </c>
      <c t="s" s="175" r="AA19">
        <v>1083</v>
      </c>
      <c t="str" s="176" r="AB19">
        <f>'Ergebnisse Sa'!S21</f>
        <v>10</v>
      </c>
      <c t="str" s="177" r="AC19">
        <f>Z19+Z20+Z21</f>
        <v>31</v>
      </c>
      <c t="s" s="175" r="AD19">
        <v>1084</v>
      </c>
      <c t="str" s="178" r="AE19">
        <f>AB19+AB20+AB21</f>
        <v>28</v>
      </c>
      <c t="str" s="174" r="AF19">
        <f>'Ergebnisse Sa'!Q17</f>
        <v>11</v>
      </c>
      <c t="s" s="175" r="AG19">
        <v>1085</v>
      </c>
      <c t="str" s="176" r="AH19">
        <f>'Ergebnisse Sa'!S17</f>
        <v>8</v>
      </c>
      <c t="str" s="177" r="AI19">
        <f>AF19+AF20+AF21</f>
        <v>22</v>
      </c>
      <c t="s" s="175" r="AJ19">
        <v>1086</v>
      </c>
      <c t="str" s="178" r="AK19">
        <f>AH19+AH20+AH21</f>
        <v>12</v>
      </c>
      <c t="str" s="179" r="AL19">
        <f>IF(E19="",0,+E19+IF(K19="",0,+K19+IF(Q19="",0,+Q19+IF(AC19="",0,+AC19)+IF(AI19="",0,+AI19))))</f>
        <v>128</v>
      </c>
      <c t="s" s="218" r="AM19">
        <v>1087</v>
      </c>
      <c t="str" s="181" r="AN19">
        <f>IF(G19="",0,+G19+IF(M19="",0,+M19+IF(S19="",0,+S19+IF(AE19="",0,+AE19)+IF(AK19="",0,+AK19))))</f>
        <v>105</v>
      </c>
      <c s="182" r="AO19"/>
      <c s="183" r="AP19"/>
      <c s="184" r="AQ19"/>
      <c t="str" s="185" r="AR19">
        <f>AL19</f>
        <v>128</v>
      </c>
      <c t="str" s="185" r="AS19">
        <f>(AL19-AN19)*1000</f>
        <v>23000</v>
      </c>
      <c s="185" r="AT19"/>
      <c s="185" r="AU19"/>
      <c s="185" r="AV19"/>
      <c s="185" r="AW19"/>
      <c s="186" r="AX19">
        <v>2.0</v>
      </c>
    </row>
    <row customHeight="1" r="20" ht="16.5">
      <c t="str" s="189" r="B20">
        <f>V11</f>
        <v>4</v>
      </c>
      <c t="s" s="190" r="C20">
        <v>1088</v>
      </c>
      <c t="str" s="191" r="D20">
        <f>T11</f>
        <v>11</v>
      </c>
      <c t="str" s="192" r="E20">
        <f>Y11</f>
        <v>1</v>
      </c>
      <c t="s" s="190" r="F20">
        <v>1089</v>
      </c>
      <c t="str" s="193" r="G20">
        <f>W11</f>
        <v>2</v>
      </c>
      <c t="str" s="189" r="H20">
        <f>V14</f>
        <v>11</v>
      </c>
      <c t="s" s="190" r="I20">
        <v>1090</v>
      </c>
      <c t="str" s="191" r="J20">
        <f>T14</f>
        <v>2</v>
      </c>
      <c t="str" s="192" r="K20">
        <f>Y14</f>
        <v>1</v>
      </c>
      <c t="s" s="190" r="L20">
        <v>1091</v>
      </c>
      <c t="str" s="193" r="M20">
        <f>W14</f>
        <v>2</v>
      </c>
      <c t="str" s="189" r="N20">
        <f>V17</f>
        <v>11</v>
      </c>
      <c t="s" s="190" r="O20">
        <v>1092</v>
      </c>
      <c t="str" s="191" r="P20">
        <f>T17</f>
        <v>1</v>
      </c>
      <c t="str" s="192" r="Q20">
        <f>Y17</f>
        <v>2</v>
      </c>
      <c t="s" s="190" r="R20">
        <v>1093</v>
      </c>
      <c t="str" s="193" r="S20">
        <f>W17</f>
        <v>0</v>
      </c>
      <c t="str" s="189" r="Z20">
        <f>'Ergebnisse Sa'!U21</f>
        <v>8</v>
      </c>
      <c t="s" s="190" r="AA20">
        <v>1094</v>
      </c>
      <c t="str" s="191" r="AB20">
        <f>'Ergebnisse Sa'!W21</f>
        <v>11</v>
      </c>
      <c t="str" s="192" r="AC20">
        <f>'Ergebnisse Sa'!AH21</f>
        <v>2</v>
      </c>
      <c t="s" s="190" r="AD20">
        <v>1095</v>
      </c>
      <c t="str" s="193" r="AE20">
        <f>'Ergebnisse Sa'!AJ21</f>
        <v>1</v>
      </c>
      <c t="str" s="189" r="AF20">
        <f>'Ergebnisse Sa'!U17</f>
        <v>11</v>
      </c>
      <c t="s" s="190" r="AG20">
        <v>1096</v>
      </c>
      <c t="str" s="191" r="AH20">
        <f>'Ergebnisse Sa'!W17</f>
        <v>4</v>
      </c>
      <c t="str" s="192" r="AI20">
        <f>'Ergebnisse Sa'!AH17</f>
        <v>2</v>
      </c>
      <c t="s" s="190" r="AJ20">
        <v>1097</v>
      </c>
      <c t="str" s="193" r="AK20">
        <f>'Ergebnisse Sa'!AJ17</f>
        <v>0</v>
      </c>
      <c t="str" s="194" r="AL20">
        <f>E20+K20+Q20+AC20+AI20</f>
        <v>8</v>
      </c>
      <c t="s" s="219" r="AM20">
        <v>1098</v>
      </c>
      <c t="str" s="196" r="AN20">
        <f>G20+M20+S20+AE20+AK20</f>
        <v>5</v>
      </c>
      <c s="197" r="AO20"/>
      <c s="78" r="AP20"/>
      <c s="198" r="AQ20"/>
      <c s="199" r="AR20"/>
      <c s="200" r="AS20"/>
      <c t="str" s="200" r="AT20">
        <f>AL20*100000</f>
        <v>800000</v>
      </c>
      <c t="str" s="200" r="AU20">
        <f>(AL20-AN20)*1000000</f>
        <v>3000000</v>
      </c>
      <c s="201" r="AV20"/>
      <c t="str" s="200" r="AW20">
        <f>AV21+AU20+AT20+AS19+AR19</f>
        <v>63823128</v>
      </c>
    </row>
    <row customHeight="1" r="21" ht="16.5">
      <c t="str" s="204" r="B21">
        <f>V12</f>
        <v>8</v>
      </c>
      <c t="s" s="205" r="C21">
        <v>1099</v>
      </c>
      <c t="str" s="206" r="D21">
        <f>T12</f>
        <v>11</v>
      </c>
      <c t="str" s="207" r="E21">
        <f>Y12</f>
        <v>0</v>
      </c>
      <c t="s" s="205" r="F21">
        <v>1100</v>
      </c>
      <c t="str" s="208" r="G21">
        <f>W12</f>
        <v>2</v>
      </c>
      <c t="str" s="204" r="H21">
        <f>V15</f>
        <v>13</v>
      </c>
      <c t="s" s="205" r="I21">
        <v>1101</v>
      </c>
      <c t="str" s="206" r="J21">
        <f>T15</f>
        <v>15</v>
      </c>
      <c t="str" s="207" r="K21">
        <f>Y15</f>
        <v>0</v>
      </c>
      <c t="s" s="205" r="L21">
        <v>1102</v>
      </c>
      <c t="str" s="208" r="M21">
        <f>W15</f>
        <v>2</v>
      </c>
      <c t="str" s="204" r="N21">
        <f>V18</f>
        <v/>
      </c>
      <c t="s" s="205" r="O21">
        <v>1103</v>
      </c>
      <c t="str" s="206" r="P21">
        <f>T18</f>
        <v/>
      </c>
      <c t="str" s="207" r="Q21">
        <f>Y18</f>
        <v>2</v>
      </c>
      <c t="s" s="205" r="R21">
        <v>1104</v>
      </c>
      <c t="str" s="208" r="S21">
        <f>W18</f>
        <v>0</v>
      </c>
      <c t="str" s="204" r="Z21">
        <f>'Ergebnisse Sa'!Y21</f>
        <v>11</v>
      </c>
      <c t="s" s="205" r="AA21">
        <v>1105</v>
      </c>
      <c t="str" s="206" r="AB21">
        <f>'Ergebnisse Sa'!AA21</f>
        <v>7</v>
      </c>
      <c t="str" s="207" r="AC21">
        <f>'Ergebnisse Sa'!AK21</f>
        <v>2</v>
      </c>
      <c t="s" s="205" r="AD21">
        <v>1106</v>
      </c>
      <c t="str" s="208" r="AE21">
        <f>'Ergebnisse Sa'!AM21</f>
        <v>0</v>
      </c>
      <c t="str" s="204" r="AF21">
        <f>'Ergebnisse Sa'!Y17</f>
        <v/>
      </c>
      <c t="s" s="205" r="AG21">
        <v>1107</v>
      </c>
      <c t="str" s="206" r="AH21">
        <f>'Ergebnisse Sa'!AA17</f>
        <v/>
      </c>
      <c t="str" s="207" r="AI21">
        <f>'Ergebnisse Sa'!AK17</f>
        <v>2</v>
      </c>
      <c t="s" s="205" r="AJ21">
        <v>1108</v>
      </c>
      <c t="str" s="208" r="AK21">
        <f>'Ergebnisse Sa'!AM17</f>
        <v>0</v>
      </c>
      <c t="str" s="209" r="AL21">
        <f>E21+K21+Q21+AC21+AI21</f>
        <v>6</v>
      </c>
      <c t="s" s="4" r="AM21">
        <v>1109</v>
      </c>
      <c t="str" s="209" r="AN21">
        <f>G21+M21+S21+AE21+AK21</f>
        <v>4</v>
      </c>
      <c t="str" s="210" r="AO21">
        <f>AL21</f>
        <v>6</v>
      </c>
      <c t="s" s="211" r="AP21">
        <v>1110</v>
      </c>
      <c t="str" s="212" r="AQ21">
        <f>AN21</f>
        <v>4</v>
      </c>
      <c s="213" r="AR21"/>
      <c s="214" r="AS21"/>
      <c s="214" r="AT21"/>
      <c s="214" r="AU21"/>
      <c t="str" s="215" r="AV21">
        <f>AO21*10000000</f>
        <v>60000000</v>
      </c>
      <c s="214" r="AW21"/>
    </row>
    <row customHeight="1" r="22" ht="16.5">
      <c t="str" s="171" r="A22">
        <f>'Spielplan Sa'!D10</f>
        <v>TV Wünschmichelbach</v>
      </c>
      <c t="str" s="174" r="B22">
        <f>AB10</f>
        <v>8</v>
      </c>
      <c t="s" s="175" r="C22">
        <v>1111</v>
      </c>
      <c t="str" s="176" r="D22">
        <f>Z10</f>
        <v>11</v>
      </c>
      <c t="str" s="177" r="E22">
        <f>AE10</f>
        <v>12</v>
      </c>
      <c t="s" s="175" r="F22">
        <v>1112</v>
      </c>
      <c t="str" s="178" r="G22">
        <f>AC10</f>
        <v>22</v>
      </c>
      <c t="str" s="174" r="H22">
        <f>AB13</f>
        <v>11</v>
      </c>
      <c t="s" s="175" r="I22">
        <v>1113</v>
      </c>
      <c t="str" s="176" r="J22">
        <f>Z13</f>
        <v>6</v>
      </c>
      <c t="str" s="177" r="K22">
        <f>AE13</f>
        <v>22</v>
      </c>
      <c t="s" s="175" r="L22">
        <v>1114</v>
      </c>
      <c t="str" s="178" r="M22">
        <f>AC13</f>
        <v>14</v>
      </c>
      <c t="str" s="174" r="N22">
        <f>AB16</f>
        <v>11</v>
      </c>
      <c t="s" s="175" r="O22">
        <v>1115</v>
      </c>
      <c t="str" s="176" r="P22">
        <f>Z16</f>
        <v>3</v>
      </c>
      <c t="str" s="177" r="Q22">
        <f>AE16</f>
        <v>22</v>
      </c>
      <c t="s" s="175" r="R22">
        <v>1116</v>
      </c>
      <c t="str" s="178" r="S22">
        <f>AC16</f>
        <v>10</v>
      </c>
      <c t="str" s="174" r="T22">
        <f>AB19</f>
        <v>10</v>
      </c>
      <c t="s" s="175" r="U22">
        <v>1117</v>
      </c>
      <c t="str" s="176" r="V22">
        <f>Z19</f>
        <v>12</v>
      </c>
      <c t="str" s="177" r="W22">
        <f>AE19</f>
        <v>28</v>
      </c>
      <c t="s" s="175" r="X22">
        <v>1118</v>
      </c>
      <c t="str" s="178" r="Y22">
        <f>AC19</f>
        <v>31</v>
      </c>
      <c s="217" r="Z22"/>
      <c t="str" s="174" r="AF22">
        <f>'Ergebnisse Sa'!Q19</f>
        <v>12</v>
      </c>
      <c t="s" s="175" r="AG22">
        <v>1119</v>
      </c>
      <c t="str" s="176" r="AH22">
        <f>'Ergebnisse Sa'!S19</f>
        <v>10</v>
      </c>
      <c t="str" s="177" r="AI22">
        <f>AF22+AF23+AF24</f>
        <v>23</v>
      </c>
      <c t="s" s="175" r="AJ22">
        <v>1120</v>
      </c>
      <c t="str" s="178" r="AK22">
        <f>AH22+AH23+AH24</f>
        <v>18</v>
      </c>
      <c t="str" s="179" r="AL22">
        <f>IF(E22="",0,+E22+IF(K22="",0,+K22+IF(Q22="",0,+Q22+IF(W22="",0,+W22)+IF(AI22="",0,+AI22))))</f>
        <v>107</v>
      </c>
      <c t="s" s="218" r="AM22">
        <v>1121</v>
      </c>
      <c t="str" s="181" r="AN22">
        <f>IF(G22="",0,+G22+IF(M22="",0,+M22+IF(S22="",0,+S22+IF(Y22="",0,+Y22)+IF(AK22="",0,+AK22))))</f>
        <v>95</v>
      </c>
      <c s="182" r="AO22"/>
      <c s="183" r="AP22"/>
      <c s="184" r="AQ22"/>
      <c t="str" s="185" r="AR22">
        <f>AL22</f>
        <v>107</v>
      </c>
      <c t="str" s="185" r="AS22">
        <f>(AL22-AN22)*1000</f>
        <v>12000</v>
      </c>
      <c s="185" r="AT22"/>
      <c s="185" r="AU22"/>
      <c s="185" r="AV22"/>
      <c s="185" r="AW22"/>
      <c s="186" r="AX22">
        <v>3.0</v>
      </c>
    </row>
    <row customHeight="1" r="23" ht="16.5">
      <c t="str" s="189" r="B23">
        <f>AB11</f>
        <v>4</v>
      </c>
      <c t="s" s="190" r="C23">
        <v>1122</v>
      </c>
      <c t="str" s="191" r="D23">
        <f>Z11</f>
        <v>11</v>
      </c>
      <c t="str" s="192" r="E23">
        <f>AE11</f>
        <v>0</v>
      </c>
      <c t="s" s="190" r="F23">
        <v>1123</v>
      </c>
      <c t="str" s="193" r="G23">
        <f>AC11</f>
        <v>2</v>
      </c>
      <c t="str" s="189" r="H23">
        <f>AB14</f>
        <v>11</v>
      </c>
      <c t="s" s="190" r="I23">
        <v>1124</v>
      </c>
      <c t="str" s="191" r="J23">
        <f>Z14</f>
        <v>8</v>
      </c>
      <c t="str" s="192" r="K23">
        <f>AE14</f>
        <v>2</v>
      </c>
      <c t="s" s="190" r="L23">
        <v>1125</v>
      </c>
      <c t="str" s="193" r="M23">
        <f>AC14</f>
        <v>0</v>
      </c>
      <c t="str" s="189" r="N23">
        <f>AB17</f>
        <v>11</v>
      </c>
      <c t="s" s="190" r="O23">
        <v>1126</v>
      </c>
      <c t="str" s="191" r="P23">
        <f>Z17</f>
        <v>7</v>
      </c>
      <c t="str" s="192" r="Q23">
        <f>AE17</f>
        <v>2</v>
      </c>
      <c t="s" s="190" r="R23">
        <v>1127</v>
      </c>
      <c t="str" s="193" r="S23">
        <f>AC17</f>
        <v>0</v>
      </c>
      <c t="str" s="189" r="T23">
        <f>AB20</f>
        <v>11</v>
      </c>
      <c t="s" s="190" r="U23">
        <v>1128</v>
      </c>
      <c t="str" s="191" r="V23">
        <f>Z20</f>
        <v>8</v>
      </c>
      <c t="str" s="192" r="W23">
        <f>AE20</f>
        <v>1</v>
      </c>
      <c t="s" s="190" r="X23">
        <v>1129</v>
      </c>
      <c t="str" s="193" r="Y23">
        <f>AC20</f>
        <v>2</v>
      </c>
      <c t="str" s="189" r="AF23">
        <f>'Ergebnisse Sa'!U19</f>
        <v>11</v>
      </c>
      <c t="s" s="190" r="AG23">
        <v>1130</v>
      </c>
      <c t="str" s="191" r="AH23">
        <f>'Ergebnisse Sa'!W19</f>
        <v>8</v>
      </c>
      <c t="str" s="192" r="AI23">
        <f>'Ergebnisse Sa'!AH19</f>
        <v>2</v>
      </c>
      <c t="s" s="190" r="AJ23">
        <v>1131</v>
      </c>
      <c t="str" s="193" r="AK23">
        <f>'Ergebnisse Sa'!AJ19</f>
        <v>0</v>
      </c>
      <c t="str" s="194" r="AL23">
        <f>E23+K23+Q23+W23+AI23</f>
        <v>7</v>
      </c>
      <c t="s" s="219" r="AM23">
        <v>1132</v>
      </c>
      <c t="str" s="196" r="AN23">
        <f>G23+M23+S23+Y23+AK23</f>
        <v>4</v>
      </c>
      <c s="197" r="AO23"/>
      <c s="78" r="AP23"/>
      <c s="198" r="AQ23"/>
      <c s="199" r="AR23"/>
      <c s="200" r="AS23"/>
      <c t="str" s="200" r="AT23">
        <f>AL23*100000</f>
        <v>700000</v>
      </c>
      <c t="str" s="200" r="AU23">
        <f>(AL23-AN23)*1000000</f>
        <v>3000000</v>
      </c>
      <c s="201" r="AV23"/>
      <c t="str" s="200" r="AW23">
        <f>AV24+AU23+AT23+AS22+AR22</f>
        <v>63712107</v>
      </c>
    </row>
    <row customHeight="1" r="24" ht="16.5">
      <c t="str" s="204" r="B24">
        <f>AB12</f>
        <v/>
      </c>
      <c t="s" s="205" r="C24">
        <v>1133</v>
      </c>
      <c t="str" s="206" r="D24">
        <f>Z12</f>
        <v/>
      </c>
      <c t="str" s="207" r="E24">
        <f>AE12</f>
        <v>0</v>
      </c>
      <c t="s" s="205" r="F24">
        <v>1134</v>
      </c>
      <c t="str" s="208" r="G24">
        <f>AC12</f>
        <v>2</v>
      </c>
      <c t="str" s="204" r="H24">
        <f>AB15</f>
        <v/>
      </c>
      <c t="s" s="205" r="I24">
        <v>1135</v>
      </c>
      <c t="str" s="206" r="J24">
        <f>Z15</f>
        <v/>
      </c>
      <c t="str" s="207" r="K24">
        <f>AE15</f>
        <v>2</v>
      </c>
      <c t="s" s="205" r="L24">
        <v>1136</v>
      </c>
      <c t="str" s="208" r="M24">
        <f>AC15</f>
        <v>0</v>
      </c>
      <c t="str" s="204" r="N24">
        <f>AB18</f>
        <v/>
      </c>
      <c t="s" s="205" r="O24">
        <v>1137</v>
      </c>
      <c t="str" s="206" r="P24">
        <f>Z18</f>
        <v/>
      </c>
      <c t="str" s="207" r="Q24">
        <f>AE18</f>
        <v>2</v>
      </c>
      <c t="s" s="205" r="R24">
        <v>1138</v>
      </c>
      <c t="str" s="208" r="S24">
        <f>AC18</f>
        <v>0</v>
      </c>
      <c t="str" s="204" r="T24">
        <f>AB21</f>
        <v>7</v>
      </c>
      <c t="s" s="205" r="U24">
        <v>1139</v>
      </c>
      <c t="str" s="206" r="V24">
        <f>Z21</f>
        <v>11</v>
      </c>
      <c t="str" s="207" r="W24">
        <f>AE21</f>
        <v>0</v>
      </c>
      <c t="s" s="205" r="X24">
        <v>1140</v>
      </c>
      <c t="str" s="208" r="Y24">
        <f>AC21</f>
        <v>2</v>
      </c>
      <c t="str" s="204" r="AF24">
        <f>'Ergebnisse Sa'!Y19</f>
        <v/>
      </c>
      <c t="s" s="205" r="AG24">
        <v>1141</v>
      </c>
      <c t="str" s="206" r="AH24">
        <f>'Ergebnisse Sa'!AA19</f>
        <v/>
      </c>
      <c t="str" s="207" r="AI24">
        <f>'Ergebnisse Sa'!AK19</f>
        <v>2</v>
      </c>
      <c t="s" s="205" r="AJ24">
        <v>1142</v>
      </c>
      <c t="str" s="208" r="AK24">
        <f>'Ergebnisse Sa'!AM19</f>
        <v>0</v>
      </c>
      <c t="str" s="221" r="AL24">
        <f>E24+K24+Q24+W24+AI24</f>
        <v>6</v>
      </c>
      <c t="s" s="222" r="AM24">
        <v>1143</v>
      </c>
      <c t="str" s="223" r="AN24">
        <f>G24+M24+S24+Y24+AK24</f>
        <v>4</v>
      </c>
      <c t="str" s="224" r="AO24">
        <f>AL24</f>
        <v>6</v>
      </c>
      <c t="s" s="225" r="AP24">
        <v>1144</v>
      </c>
      <c t="str" s="226" r="AQ24">
        <f>AN24</f>
        <v>4</v>
      </c>
      <c s="213" r="AR24"/>
      <c s="214" r="AS24"/>
      <c s="214" r="AT24"/>
      <c s="214" r="AU24"/>
      <c t="str" s="215" r="AV24">
        <f>AO24*10000000</f>
        <v>60000000</v>
      </c>
      <c s="214" r="AW24"/>
    </row>
    <row customHeight="1" r="25" ht="16.5">
      <c t="str" s="171" r="A25">
        <f>'Spielplan Sa'!D11</f>
        <v>TSV Hagen</v>
      </c>
      <c t="str" s="174" r="B25">
        <f>AH10</f>
        <v>7</v>
      </c>
      <c t="s" s="175" r="C25">
        <v>1145</v>
      </c>
      <c t="str" s="176" r="D25">
        <f>AF10</f>
        <v>11</v>
      </c>
      <c t="str" s="177" r="E25">
        <f>AK10</f>
        <v>25</v>
      </c>
      <c t="s" s="175" r="F25">
        <v>1146</v>
      </c>
      <c t="str" s="178" r="G25">
        <f>AI10</f>
        <v>32</v>
      </c>
      <c t="str" s="174" r="H25">
        <f>AH13</f>
        <v>9</v>
      </c>
      <c t="s" s="175" r="I25">
        <v>1147</v>
      </c>
      <c t="str" s="176" r="J25">
        <f>AF13</f>
        <v>11</v>
      </c>
      <c t="str" s="177" r="K25">
        <f>AK13</f>
        <v>28</v>
      </c>
      <c t="s" s="175" r="L25">
        <v>1148</v>
      </c>
      <c t="str" s="178" r="M25">
        <f>AI13</f>
        <v>25</v>
      </c>
      <c t="str" s="174" r="N25">
        <f>AH16</f>
        <v>11</v>
      </c>
      <c t="s" s="175" r="O25">
        <v>1149</v>
      </c>
      <c t="str" s="176" r="P25">
        <f>AF16</f>
        <v>13</v>
      </c>
      <c t="str" s="177" r="Q25">
        <f>AK16</f>
        <v>19</v>
      </c>
      <c t="s" s="175" r="R25">
        <v>1150</v>
      </c>
      <c t="str" s="178" r="S25">
        <f>AI16</f>
        <v>24</v>
      </c>
      <c t="str" s="174" r="T25">
        <f>AH19</f>
        <v>8</v>
      </c>
      <c t="s" s="175" r="U25">
        <v>1151</v>
      </c>
      <c t="str" s="176" r="V25">
        <f>AF19</f>
        <v>11</v>
      </c>
      <c t="str" s="177" r="W25">
        <f>AK19</f>
        <v>12</v>
      </c>
      <c t="s" s="175" r="X25">
        <v>1152</v>
      </c>
      <c t="str" s="178" r="Y25">
        <f>AI19</f>
        <v>22</v>
      </c>
      <c t="str" s="174" r="Z25">
        <f>AH22</f>
        <v>10</v>
      </c>
      <c t="s" s="175" r="AA25">
        <v>1153</v>
      </c>
      <c t="str" s="176" r="AB25">
        <f>AF22</f>
        <v>12</v>
      </c>
      <c t="str" s="177" r="AC25">
        <f>AK22</f>
        <v>18</v>
      </c>
      <c t="s" s="175" r="AD25">
        <v>1154</v>
      </c>
      <c t="str" s="178" r="AE25">
        <f>AI22</f>
        <v>23</v>
      </c>
      <c s="217" r="AF25"/>
      <c t="str" s="181" r="AL25">
        <f>IF(E25="",0,+E25+IF(K25="",0,+K25+IF(Q25="",0,+Q25+IF(W25="",0,+W25)+IF(AC25="",0,+AC25))))</f>
        <v>102</v>
      </c>
      <c t="s" s="218" r="AM25">
        <v>1155</v>
      </c>
      <c t="str" s="181" r="AN25">
        <f>IF(G25="",0,+G25+IF(M25="",0,+M25+IF(S25="",0,+S25+IF(Y25="",0,+Y25)+IF(AE25="",0,+AE25))))</f>
        <v>126</v>
      </c>
      <c s="182" r="AO25"/>
      <c s="183" r="AP25"/>
      <c s="227" r="AQ25"/>
      <c t="str" s="185" r="AR25">
        <f>AL25</f>
        <v>102</v>
      </c>
      <c t="str" s="185" r="AS25">
        <f>(AL25-AN25)*1000</f>
        <v>-24000</v>
      </c>
      <c s="185" r="AT25"/>
      <c s="185" r="AU25"/>
      <c s="185" r="AV25"/>
      <c s="185" r="AW25"/>
      <c s="186" r="AX25">
        <v>6.0</v>
      </c>
    </row>
    <row customHeight="1" r="26" ht="18.0">
      <c t="str" s="189" r="B26">
        <f>AH11</f>
        <v>12</v>
      </c>
      <c t="s" s="190" r="C26">
        <v>1156</v>
      </c>
      <c t="str" s="191" r="D26">
        <f>AF11</f>
        <v>10</v>
      </c>
      <c t="str" s="192" r="E26">
        <f>AK11</f>
        <v>1</v>
      </c>
      <c t="s" s="190" r="F26">
        <v>1157</v>
      </c>
      <c t="str" s="193" r="G26">
        <f>AI11</f>
        <v>2</v>
      </c>
      <c t="str" s="189" r="H26">
        <f>AH14</f>
        <v>11</v>
      </c>
      <c t="s" s="190" r="I26">
        <v>1158</v>
      </c>
      <c t="str" s="191" r="J26">
        <f>AF14</f>
        <v>3</v>
      </c>
      <c t="str" s="192" r="K26">
        <f>AK14</f>
        <v>1</v>
      </c>
      <c t="s" s="190" r="L26">
        <v>1159</v>
      </c>
      <c t="str" s="193" r="M26">
        <f>AI14</f>
        <v>2</v>
      </c>
      <c t="str" s="189" r="N26">
        <f>AH17</f>
        <v>8</v>
      </c>
      <c t="s" s="190" r="O26">
        <v>1160</v>
      </c>
      <c t="str" s="191" r="P26">
        <f>AF17</f>
        <v>11</v>
      </c>
      <c t="str" s="192" r="Q26">
        <f>AK17</f>
        <v>0</v>
      </c>
      <c t="s" s="190" r="R26">
        <v>1161</v>
      </c>
      <c t="str" s="193" r="S26">
        <f>AI17</f>
        <v>2</v>
      </c>
      <c t="str" s="189" r="T26">
        <f>AH20</f>
        <v>4</v>
      </c>
      <c t="s" s="190" r="U26">
        <v>1162</v>
      </c>
      <c t="str" s="191" r="V26">
        <f>AF20</f>
        <v>11</v>
      </c>
      <c t="str" s="192" r="W26">
        <f>AK20</f>
        <v>0</v>
      </c>
      <c t="s" s="190" r="X26">
        <v>1163</v>
      </c>
      <c t="str" s="193" r="Y26">
        <f>AI20</f>
        <v>2</v>
      </c>
      <c t="str" s="189" r="Z26">
        <f>AH23</f>
        <v>8</v>
      </c>
      <c t="s" s="190" r="AA26">
        <v>1164</v>
      </c>
      <c t="str" s="191" r="AB26">
        <f>AF23</f>
        <v>11</v>
      </c>
      <c t="str" s="192" r="AC26">
        <f>AK23</f>
        <v>0</v>
      </c>
      <c t="s" s="190" r="AD26">
        <v>1165</v>
      </c>
      <c t="str" s="193" r="AE26">
        <f>AI23</f>
        <v>2</v>
      </c>
      <c t="str" s="196" r="AL26">
        <f>E26+K26+Q26+W26+AC26</f>
        <v>2</v>
      </c>
      <c t="s" s="219" r="AM26">
        <v>1166</v>
      </c>
      <c t="str" s="196" r="AN26">
        <f>G26+S26+Y26+AE26</f>
        <v>8</v>
      </c>
      <c s="197" r="AO26"/>
      <c s="78" r="AP26"/>
      <c s="228" r="AQ26"/>
      <c s="199" r="AR26"/>
      <c s="200" r="AS26"/>
      <c t="str" s="200" r="AT26">
        <f>AL26*100000</f>
        <v>200000</v>
      </c>
      <c t="str" s="200" r="AU26">
        <f>(AL26-AN26)*1000000</f>
        <v>-6000000</v>
      </c>
      <c s="201" r="AV26"/>
      <c t="str" s="200" r="AW26">
        <f>AV27+AU26+AT26+AS25+AR25</f>
        <v>-5823898</v>
      </c>
    </row>
    <row customHeight="1" r="27" ht="18.0">
      <c t="str" s="204" r="B27">
        <f>AH12</f>
        <v>6</v>
      </c>
      <c t="s" s="205" r="C27">
        <v>1167</v>
      </c>
      <c t="str" s="206" r="D27">
        <f>AF12</f>
        <v>11</v>
      </c>
      <c t="str" s="207" r="E27">
        <f>AK12</f>
        <v>0</v>
      </c>
      <c t="s" s="205" r="F27">
        <v>1168</v>
      </c>
      <c t="str" s="208" r="G27">
        <f>AI12</f>
        <v>2</v>
      </c>
      <c t="str" s="204" r="H27">
        <f>AH15</f>
        <v>8</v>
      </c>
      <c t="s" s="205" r="I27">
        <v>1169</v>
      </c>
      <c t="str" s="206" r="J27">
        <f>AF15</f>
        <v>11</v>
      </c>
      <c t="str" s="207" r="K27">
        <f>AK15</f>
        <v>0</v>
      </c>
      <c t="s" s="205" r="L27">
        <v>1170</v>
      </c>
      <c t="str" s="208" r="M27">
        <f>AI15</f>
        <v>2</v>
      </c>
      <c t="str" s="204" r="N27">
        <f>AH18</f>
        <v/>
      </c>
      <c t="s" s="205" r="O27">
        <v>1171</v>
      </c>
      <c t="str" s="206" r="P27">
        <f>AF18</f>
        <v/>
      </c>
      <c t="str" s="207" r="Q27">
        <f>AK18</f>
        <v>0</v>
      </c>
      <c t="s" s="205" r="R27">
        <v>1172</v>
      </c>
      <c t="str" s="208" r="S27">
        <f>AI18</f>
        <v>2</v>
      </c>
      <c t="str" s="204" r="T27">
        <f>AH21</f>
        <v/>
      </c>
      <c t="s" s="205" r="U27">
        <v>1173</v>
      </c>
      <c t="str" s="206" r="V27">
        <f>AF21</f>
        <v/>
      </c>
      <c t="str" s="207" r="W27">
        <f>AK21</f>
        <v>0</v>
      </c>
      <c t="s" s="205" r="X27">
        <v>1174</v>
      </c>
      <c t="str" s="208" r="Y27">
        <f>AI21</f>
        <v>2</v>
      </c>
      <c t="str" s="204" r="Z27">
        <f>AH24</f>
        <v/>
      </c>
      <c t="s" s="205" r="AA27">
        <v>1175</v>
      </c>
      <c t="str" s="206" r="AB27">
        <f>AF24</f>
        <v/>
      </c>
      <c t="str" s="207" r="AC27">
        <f>AK24</f>
        <v>0</v>
      </c>
      <c t="s" s="205" r="AD27">
        <v>1176</v>
      </c>
      <c t="str" s="208" r="AE27">
        <f>AI24</f>
        <v>2</v>
      </c>
      <c t="str" s="223" r="AL27">
        <f>E27+K27+Q27+W27+AC27</f>
        <v>0</v>
      </c>
      <c t="s" s="222" r="AM27">
        <v>1177</v>
      </c>
      <c t="str" s="223" r="AN27">
        <f>G27+M27+S27+Y27+AE27</f>
        <v>10</v>
      </c>
      <c t="str" s="210" r="AO27">
        <f>AL27</f>
        <v>0</v>
      </c>
      <c t="s" s="211" r="AP27">
        <v>1178</v>
      </c>
      <c t="str" s="229" r="AQ27">
        <f>AN27</f>
        <v>10</v>
      </c>
      <c s="213" r="AR27"/>
      <c s="214" r="AS27"/>
      <c s="214" r="AT27"/>
      <c s="214" r="AU27"/>
      <c t="str" s="215" r="AV27">
        <f>AO27*10000000</f>
        <v>0</v>
      </c>
      <c s="214" r="AW27"/>
    </row>
    <row customHeight="1" r="28" hidden="1" ht="18.0">
      <c s="230" r="A28"/>
      <c s="79" r="B28"/>
      <c s="79" r="C28"/>
      <c s="79" r="D28"/>
      <c s="80" r="E28"/>
      <c s="79" r="F28"/>
      <c s="80" r="G28"/>
      <c s="79" r="H28"/>
      <c s="79" r="I28"/>
      <c s="79" r="J28"/>
      <c s="80" r="K28"/>
      <c s="79" r="L28"/>
      <c s="80" r="M28"/>
      <c s="79" r="N28"/>
      <c s="79" r="O28"/>
      <c s="79" r="P28"/>
      <c s="80" r="Q28"/>
      <c s="79" r="R28"/>
      <c s="80" r="S28"/>
      <c s="79" r="T28"/>
      <c s="79" r="U28"/>
      <c s="79" r="V28"/>
      <c s="80" r="W28"/>
      <c s="79" r="X28"/>
      <c s="80" r="Y28"/>
      <c s="79" r="Z28"/>
      <c s="79" r="AA28"/>
      <c s="79" r="AB28"/>
      <c s="80" r="AC28"/>
      <c s="79" r="AD28"/>
      <c s="80" r="AE28"/>
      <c s="79" r="AF28"/>
      <c s="79" r="AG28"/>
      <c s="79" r="AH28"/>
      <c s="79" r="AI28"/>
      <c s="79" r="AJ28"/>
      <c s="79" r="AK28"/>
      <c t="str" s="209" r="AL28">
        <f>AL10+AL13+AL16+AL19+AL22+AL25</f>
        <v>635</v>
      </c>
      <c t="s" s="4" r="AM28">
        <v>1179</v>
      </c>
      <c t="str" s="209" r="AN28">
        <f>AN10+AN13+AN16+AN19+AN22+AN25</f>
        <v>635</v>
      </c>
      <c s="231" r="AO28"/>
      <c s="148" r="AP28"/>
      <c s="231" r="AQ28"/>
      <c s="232" r="AR28"/>
      <c s="233" r="AS28"/>
      <c s="233" r="AT28"/>
      <c s="233" r="AU28"/>
      <c s="234" r="AV28"/>
      <c s="233" r="AW28"/>
      <c s="235" r="AX28"/>
    </row>
    <row customHeight="1" r="29" hidden="1" ht="18.0">
      <c s="230" r="A29"/>
      <c s="79" r="B29"/>
      <c s="79" r="C29"/>
      <c s="79" r="D29"/>
      <c s="80" r="E29"/>
      <c s="79" r="F29"/>
      <c s="80" r="G29"/>
      <c s="79" r="H29"/>
      <c s="79" r="I29"/>
      <c s="79" r="J29"/>
      <c s="80" r="K29"/>
      <c s="79" r="L29"/>
      <c s="80" r="M29"/>
      <c s="79" r="N29"/>
      <c s="79" r="O29"/>
      <c s="79" r="P29"/>
      <c s="80" r="Q29"/>
      <c s="79" r="R29"/>
      <c s="80" r="S29"/>
      <c s="79" r="T29"/>
      <c s="79" r="U29"/>
      <c s="79" r="V29"/>
      <c s="80" r="W29"/>
      <c s="79" r="X29"/>
      <c s="80" r="Y29"/>
      <c s="79" r="Z29"/>
      <c s="79" r="AA29"/>
      <c s="79" r="AB29"/>
      <c s="80" r="AC29"/>
      <c s="79" r="AD29"/>
      <c s="80" r="AE29"/>
      <c s="79" r="AF29"/>
      <c s="79" r="AG29"/>
      <c s="79" r="AH29"/>
      <c s="79" r="AI29"/>
      <c s="79" r="AJ29"/>
      <c s="79" r="AK29"/>
      <c t="str" s="209" r="AL29">
        <f>AL11+AL14+AL17+AL20+AL23+AL26</f>
        <v>35</v>
      </c>
      <c t="s" s="4" r="AM29">
        <v>1180</v>
      </c>
      <c t="str" s="209" r="AN29">
        <f>AN11+AN14+AN17+AN20+AN23+AN26</f>
        <v>33</v>
      </c>
      <c s="231" r="AO29"/>
      <c s="148" r="AP29"/>
      <c s="231" r="AQ29"/>
      <c s="232" r="AR29"/>
      <c s="233" r="AS29"/>
      <c s="233" r="AT29"/>
      <c s="233" r="AU29"/>
      <c s="234" r="AV29"/>
      <c s="233" r="AW29"/>
      <c t="str" s="235" r="AX29">
        <f>SUM(AX10:AX27)</f>
        <v>21</v>
      </c>
    </row>
    <row customHeight="1" r="30" hidden="1" ht="18.0">
      <c s="230" r="A30"/>
      <c s="79" r="B30"/>
      <c s="79" r="C30"/>
      <c s="79" r="D30"/>
      <c s="80" r="E30"/>
      <c s="79" r="F30"/>
      <c s="80" r="G30"/>
      <c s="79" r="H30"/>
      <c s="79" r="I30"/>
      <c s="79" r="J30"/>
      <c s="80" r="K30"/>
      <c s="79" r="L30"/>
      <c s="80" r="M30"/>
      <c s="79" r="N30"/>
      <c s="79" r="O30"/>
      <c s="79" r="P30"/>
      <c s="80" r="Q30"/>
      <c s="79" r="R30"/>
      <c s="80" r="S30"/>
      <c s="79" r="T30"/>
      <c s="79" r="U30"/>
      <c s="79" r="V30"/>
      <c s="80" r="W30"/>
      <c s="79" r="X30"/>
      <c s="80" r="Y30"/>
      <c s="79" r="Z30"/>
      <c s="79" r="AA30"/>
      <c s="79" r="AB30"/>
      <c s="80" r="AC30"/>
      <c s="79" r="AD30"/>
      <c s="80" r="AE30"/>
      <c s="79" r="AF30"/>
      <c s="79" r="AG30"/>
      <c s="79" r="AH30"/>
      <c s="79" r="AI30"/>
      <c s="79" r="AJ30"/>
      <c s="79" r="AK30"/>
      <c t="str" s="209" r="AL30">
        <f>AL12+AL15+AL18+AL21+AL24+AL27</f>
        <v>30</v>
      </c>
      <c t="s" s="4" r="AM30">
        <v>1181</v>
      </c>
      <c t="str" s="209" r="AN30">
        <f>AN12+AN15+AN18+AN21+AN24+AN27</f>
        <v>30</v>
      </c>
      <c s="231" r="AO30"/>
      <c s="148" r="AP30"/>
      <c s="231" r="AQ30"/>
      <c s="232" r="AR30"/>
      <c s="233" r="AS30"/>
      <c s="233" r="AT30"/>
      <c s="233" r="AU30"/>
      <c s="234" r="AV30"/>
      <c s="233" r="AW30"/>
      <c s="235" r="AX30"/>
    </row>
    <row customHeight="1" r="31" ht="19.5">
      <c s="3" r="A31"/>
      <c s="3" r="B31"/>
      <c s="3" r="C31"/>
      <c s="3" r="D31"/>
      <c s="3" r="E31"/>
      <c s="3" r="F31"/>
      <c s="3" r="G31"/>
      <c s="3" r="H31"/>
      <c s="3" r="I31"/>
      <c s="3" r="J31"/>
      <c s="3" r="K31"/>
      <c s="3" r="L31"/>
      <c s="3" r="M31"/>
      <c s="3" r="N31"/>
      <c s="3" r="O31"/>
      <c s="3" r="P31"/>
      <c s="3" r="Q31"/>
      <c s="3" r="R31"/>
      <c s="3" r="S31"/>
      <c s="3" r="T31"/>
      <c s="3" r="U31"/>
      <c s="3" r="V31"/>
      <c s="3" r="W31"/>
      <c s="3" r="X31"/>
      <c s="3" r="Y31"/>
      <c s="3" r="Z31"/>
      <c s="3" r="AA31"/>
      <c s="3" r="AB31"/>
      <c s="3" r="AC31"/>
      <c s="3" r="AD31"/>
      <c s="3" r="AE31"/>
      <c s="3" r="AF31"/>
      <c s="3" r="AG31"/>
      <c s="3" r="AH31"/>
      <c s="3" r="AI31"/>
      <c s="3" r="AJ31"/>
      <c s="3" r="AK31"/>
      <c s="79" r="AL31"/>
      <c s="79" r="AM31"/>
      <c s="79" r="AN31"/>
      <c s="79" r="AO31"/>
      <c s="79" r="AP31"/>
      <c s="79" r="AQ31"/>
      <c s="79" r="AR31"/>
      <c s="79" r="AS31"/>
      <c s="79" r="AT31"/>
      <c s="79" r="AU31"/>
      <c s="79" r="AV31"/>
      <c s="3" r="AW31"/>
      <c s="3" r="AX31"/>
    </row>
    <row customHeight="1" r="32" ht="23.25">
      <c s="3" r="A32"/>
      <c s="236" r="B32"/>
      <c s="236" r="C32"/>
      <c s="236" r="D32"/>
      <c s="236" r="E32"/>
      <c s="236" r="F32"/>
      <c t="s" s="146" r="G32">
        <v>1182</v>
      </c>
      <c s="236" r="AD32"/>
      <c s="236" r="AE32"/>
      <c s="236" r="AF32"/>
      <c s="236" r="AG32"/>
      <c s="236" r="AH32"/>
      <c s="236" r="AI32"/>
      <c s="236" r="AJ32"/>
      <c s="236" r="AK32"/>
      <c s="236" r="AL32"/>
      <c s="236" r="AM32"/>
      <c s="236" r="AN32"/>
      <c s="236" r="AO32"/>
      <c s="236" r="AP32"/>
      <c s="236" r="AQ32"/>
      <c s="236" r="AR32"/>
      <c s="236" r="AS32"/>
      <c s="236" r="AT32"/>
      <c s="236" r="AU32"/>
      <c s="236" r="AV32"/>
      <c s="3" r="AW32"/>
      <c s="3" r="AX32"/>
    </row>
    <row customHeight="1" r="33" ht="6.0">
      <c s="3" r="A33"/>
      <c s="3" r="B33"/>
      <c s="3" r="C33"/>
      <c s="3" r="D33"/>
      <c s="3" r="E33"/>
      <c s="3" r="F33"/>
      <c s="3" r="G33"/>
      <c s="3" r="H33"/>
      <c s="3" r="I33"/>
      <c s="3" r="J33"/>
      <c s="3" r="K33"/>
      <c s="3" r="L33"/>
      <c s="3" r="M33"/>
      <c s="3" r="N33"/>
      <c s="3" r="O33"/>
      <c s="3" r="P33"/>
      <c s="3" r="Q33"/>
      <c s="79" r="R33"/>
      <c s="3" r="S33"/>
      <c s="3" r="T33"/>
      <c s="3" r="U33"/>
      <c s="3" r="V33"/>
      <c s="3" r="W33"/>
      <c s="3" r="X33"/>
      <c s="3" r="Y33"/>
      <c s="3" r="Z33"/>
      <c s="3" r="AA33"/>
      <c s="3" r="AB33"/>
      <c s="3" r="AC33"/>
      <c s="79" r="AD33"/>
      <c s="3" r="AE33"/>
      <c s="3" r="AF33"/>
      <c s="3" r="AG33"/>
      <c s="3" r="AH33"/>
      <c s="3" r="AI33"/>
      <c s="3" r="AJ33"/>
      <c s="3" r="AK33"/>
      <c s="3" r="AL33"/>
      <c s="3" r="AM33"/>
      <c s="3" r="AN33"/>
      <c s="3" r="AO33"/>
      <c s="3" r="AP33"/>
      <c s="3" r="AQ33"/>
      <c s="3" r="AR33"/>
      <c s="3" r="AS33"/>
      <c s="3" r="AT33"/>
      <c s="3" r="AU33"/>
      <c s="3" r="AV33"/>
      <c s="3" r="AW33"/>
      <c s="3" r="AX33"/>
    </row>
    <row customHeight="1" r="34" ht="17.25">
      <c s="3" r="A34"/>
      <c s="3" r="B34"/>
      <c s="3" r="C34"/>
      <c s="3" r="D34"/>
      <c s="3" r="E34"/>
      <c s="3" r="F34"/>
      <c s="3" r="G34"/>
      <c s="3" r="H34"/>
      <c s="3" r="I34"/>
      <c s="3" r="J34"/>
      <c s="3" r="K34"/>
      <c s="3" r="L34"/>
      <c s="3" r="M34"/>
      <c s="3" r="N34"/>
      <c s="3" r="O34"/>
      <c s="3" r="P34"/>
      <c s="3" r="Q34"/>
      <c s="79" r="R34"/>
      <c s="3" r="S34"/>
      <c s="3" r="T34"/>
      <c s="3" r="U34"/>
      <c s="3" r="V34"/>
      <c s="3" r="W34"/>
      <c s="3" r="X34"/>
      <c s="3" r="Y34"/>
      <c t="s" s="166" r="Z34">
        <v>1183</v>
      </c>
      <c s="3" r="AC34"/>
      <c s="79" r="AD34"/>
      <c s="3" r="AE34"/>
      <c s="3" r="AF34"/>
      <c s="3" r="AG34"/>
      <c s="3" r="AH34"/>
      <c s="3" r="AI34"/>
      <c s="3" r="AJ34"/>
      <c s="3" r="AK34"/>
      <c s="3" r="AL34"/>
      <c s="3" r="AM34"/>
      <c s="3" r="AN34"/>
      <c s="3" r="AO34"/>
      <c s="3" r="AP34"/>
      <c s="3" r="AQ34"/>
      <c s="3" r="AR34"/>
      <c s="3" r="AS34"/>
      <c s="3" r="AT34"/>
      <c s="3" r="AU34"/>
      <c s="3" r="AV34"/>
      <c s="3" r="AW34"/>
      <c s="3" r="AX34"/>
    </row>
    <row customHeight="1" r="35" ht="20.25">
      <c s="3" r="A35"/>
      <c s="3" r="B35"/>
      <c s="3" r="C35"/>
      <c s="3" r="D35"/>
      <c s="3" r="E35"/>
      <c s="3" r="F35"/>
      <c t="s" s="1" r="G35">
        <v>1184</v>
      </c>
      <c t="str" s="237" r="H35">
        <f>IF(AX$10=1,A$10,IF(AX$13=1,A$13,IF(AX$16=1,A$16,IF(AX$19=1,A$19,IF(AX$22=1,A$22,IF(AX$25=1,A$25,""))))))</f>
        <v>VfL Kellinghusen</v>
      </c>
      <c s="3" r="T35"/>
      <c s="3" r="U35"/>
      <c s="3" r="V35"/>
      <c s="3" r="W35"/>
      <c s="3" r="X35"/>
      <c s="3" r="Y35"/>
      <c t="str" s="144" r="Z35">
        <f>IF($AX$10=1,AO$12,IF($AX$13=1,AO$15,IF($AX$16=1,AO$18,IF($AX$19=1,AO$21,IF($AX$22=1,AO$24,IF($AX$25=1,AO$27,""))))))</f>
        <v>10</v>
      </c>
      <c t="s" s="237" r="AA35">
        <v>1185</v>
      </c>
      <c t="str" s="144" r="AB35">
        <f>IF($AX$10=1,AQ$12,IF($AX$13=1,AQ$15,IF($AX$16=1,AQ$18,IF($AX$19=1,AQ$21,IF($AX$22=1,AQ$24,IF($AX$25=1,AQ$27,""))))))</f>
        <v>0</v>
      </c>
      <c s="237" r="AC35"/>
      <c s="237" r="AD35"/>
      <c s="237" r="AE35"/>
      <c s="237" r="AF35"/>
      <c s="237" r="AG35"/>
      <c s="237" r="AH35"/>
      <c s="237" r="AI35"/>
      <c s="237" r="AJ35"/>
      <c s="237" r="AK35"/>
      <c s="3" r="AL35"/>
      <c s="3" r="AM35"/>
      <c s="3" r="AN35"/>
      <c s="3" r="AO35"/>
      <c s="3" r="AP35"/>
      <c s="3" r="AQ35"/>
      <c s="3" r="AR35"/>
      <c s="3" r="AS35"/>
      <c s="3" r="AT35"/>
      <c s="3" r="AU35"/>
      <c s="3" r="AV35"/>
      <c s="3" r="AW35"/>
      <c s="3" r="AX35"/>
    </row>
    <row customHeight="1" r="36" ht="20.25">
      <c s="3" r="A36"/>
      <c s="3" r="B36"/>
      <c s="3" r="C36"/>
      <c s="3" r="D36"/>
      <c s="3" r="E36"/>
      <c s="3" r="F36"/>
      <c t="s" s="1" r="G36">
        <v>1186</v>
      </c>
      <c t="str" s="237" r="H36">
        <f>IF(AX$10=2,A$10,IF(AX$13=2,A$13,IF(AX$16=2,A$16,IF(AX$19=2,A$19,IF(AX$22=2,A$22,IF(AX$25=2,A$25,""))))))</f>
        <v>TSV Grafenau</v>
      </c>
      <c s="3" r="T36"/>
      <c s="3" r="U36"/>
      <c s="3" r="V36"/>
      <c s="3" r="W36"/>
      <c s="3" r="X36"/>
      <c s="3" r="Y36"/>
      <c t="str" s="144" r="Z36">
        <f>IF($AX$10=2,AO$12,IF($AX$13=2,AO$15,IF($AX$16=2,AO$18,IF($AX$19=2,AO$21,IF($AX$22=2,AO$24,IF($AX$25=2,AO$27,""))))))</f>
        <v>6</v>
      </c>
      <c t="s" s="237" r="AA36">
        <v>1187</v>
      </c>
      <c t="str" s="144" r="AB36">
        <f>IF($AX$10=2,AQ$12,IF($AX$13=2,AQ$15,IF($AX$16=2,AQ$18,IF($AX$19=2,AQ$21,IF($AX$22=2,AQ$24,IF($AX$25=2,AQ$27,""))))))</f>
        <v>4</v>
      </c>
      <c s="237" r="AC36"/>
      <c s="237" r="AD36"/>
      <c s="237" r="AE36"/>
      <c s="237" r="AF36"/>
      <c s="237" r="AG36"/>
      <c s="237" r="AH36"/>
      <c s="237" r="AI36"/>
      <c s="237" r="AJ36"/>
      <c s="237" r="AK36"/>
      <c s="3" r="AL36"/>
      <c s="3" r="AM36"/>
      <c s="3" r="AN36"/>
      <c s="3" r="AO36"/>
      <c s="3" r="AP36"/>
      <c s="3" r="AQ36"/>
      <c s="3" r="AR36"/>
      <c s="3" r="AS36"/>
      <c s="3" r="AT36"/>
      <c s="3" r="AU36"/>
      <c s="3" r="AV36"/>
      <c s="3" r="AW36"/>
      <c s="3" r="AX36"/>
    </row>
    <row customHeight="1" r="37" ht="20.25">
      <c s="3" r="A37"/>
      <c s="3" r="B37"/>
      <c s="3" r="C37"/>
      <c s="3" r="D37"/>
      <c s="3" r="E37"/>
      <c s="3" r="F37"/>
      <c t="s" s="1" r="G37">
        <v>1188</v>
      </c>
      <c t="str" s="237" r="H37">
        <f>IF(AX$10=3,A$10,IF(AX$13=3,A$13,IF(AX$16=3,A$16,IF(AX$19=3,A$19,IF(AX$22=3,A$22,IF(AX$25=3,A$25,""))))))</f>
        <v>TV Wünschmichelbach</v>
      </c>
      <c s="3" r="T37"/>
      <c s="3" r="U37"/>
      <c s="3" r="V37"/>
      <c s="3" r="W37"/>
      <c s="3" r="X37"/>
      <c s="3" r="Y37"/>
      <c t="str" s="144" r="Z37">
        <f>IF($AX$10=3,AO$12,IF($AX$13=3,AO$15,IF($AX$16=3,AO$18,IF($AX$19=3,AO$21,IF($AX$22=3,AO$24,IF($AX$25=3,AO$27,""))))))</f>
        <v>6</v>
      </c>
      <c t="s" s="237" r="AA37">
        <v>1189</v>
      </c>
      <c t="str" s="144" r="AB37">
        <f>IF($AX$10=3,AQ$12,IF($AX$13=3,AQ$15,IF($AX$16=3,AQ$18,IF($AX$19=3,AQ$21,IF($AX$22=3,AQ$24,IF($AX$25=3,AQ$27,""))))))</f>
        <v>4</v>
      </c>
      <c s="237" r="AC37"/>
      <c s="237" r="AD37"/>
      <c s="237" r="AE37"/>
      <c s="237" r="AF37"/>
      <c s="237" r="AG37"/>
      <c s="237" r="AH37"/>
      <c s="237" r="AI37"/>
      <c s="237" r="AJ37"/>
      <c s="237" r="AK37"/>
      <c s="3" r="AL37"/>
      <c s="3" r="AM37"/>
      <c s="3" r="AN37"/>
      <c s="3" r="AO37"/>
      <c s="3" r="AP37"/>
      <c s="3" r="AQ37"/>
      <c s="3" r="AR37"/>
      <c s="3" r="AS37"/>
      <c s="3" r="AT37"/>
      <c s="3" r="AU37"/>
      <c s="3" r="AV37"/>
      <c s="3" r="AW37"/>
      <c s="3" r="AX37"/>
    </row>
    <row customHeight="1" r="38" ht="20.25">
      <c s="3" r="A38"/>
      <c s="3" r="B38"/>
      <c s="3" r="C38"/>
      <c s="3" r="D38"/>
      <c s="3" r="E38"/>
      <c s="3" r="F38"/>
      <c t="s" s="1" r="G38">
        <v>1190</v>
      </c>
      <c t="str" s="237" r="H38">
        <f>IF(AX$10=4,A$10,IF(AX$13=4,A$13,IF(AX$16=4,A$16,IF(AX$19=4,A$19,IF(AX$22=4,A$22,IF(AX$25=4,A$25,""))))))</f>
        <v>TV Elsava Elsenfeld</v>
      </c>
      <c s="3" r="T38"/>
      <c s="3" r="U38"/>
      <c s="3" r="V38"/>
      <c s="3" r="W38"/>
      <c s="3" r="X38"/>
      <c s="3" r="Y38"/>
      <c t="str" s="144" r="Z38">
        <f>IF($AX$10=4,AO$12,IF($AX$13=4,AO$15,IF($AX$16=4,AO$18,IF($AX$19=4,AO$21,IF($AX$22=4,AO$24,IF($AX$25=4,AO$27,""))))))</f>
        <v>6</v>
      </c>
      <c t="s" s="237" r="AA38">
        <v>1191</v>
      </c>
      <c t="str" s="144" r="AB38">
        <f>IF($AX$10=4,AQ$12,IF($AX$13=4,AQ$15,IF($AX$16=4,AQ$18,IF($AX$19=4,AQ$21,IF($AX$22=4,AQ$24,IF($AX$25=4,AQ$27,""))))))</f>
        <v>4</v>
      </c>
      <c s="237" r="AC38"/>
      <c s="237" r="AD38"/>
      <c s="237" r="AE38"/>
      <c s="237" r="AF38"/>
      <c s="237" r="AG38"/>
      <c s="237" r="AH38"/>
      <c s="237" r="AI38"/>
      <c s="237" r="AJ38"/>
      <c s="237" r="AK38"/>
      <c s="3" r="AL38"/>
      <c s="3" r="AM38"/>
      <c s="3" r="AN38"/>
      <c s="3" r="AO38"/>
      <c s="3" r="AP38"/>
      <c s="3" r="AQ38"/>
      <c s="3" r="AR38"/>
      <c s="3" r="AS38"/>
      <c s="3" r="AT38"/>
      <c s="3" r="AU38"/>
      <c s="3" r="AV38"/>
      <c s="3" r="AW38"/>
      <c s="3" r="AX38"/>
    </row>
    <row customHeight="1" r="39" ht="20.25">
      <c s="3" r="A39"/>
      <c s="3" r="B39"/>
      <c s="3" r="C39"/>
      <c s="3" r="D39"/>
      <c s="3" r="E39"/>
      <c s="3" r="F39"/>
      <c t="s" s="1" r="G39">
        <v>1192</v>
      </c>
      <c t="str" s="237" r="H39">
        <f>IF(AX$10=5,A$10,IF(AX$13=5,A$13,IF(AX$16=5,A$16,IF(AX$19=5,A$19,IF(AX$22=5,A$22,IF(AX$25=5,A$25,""))))))</f>
        <v>MTSV Selsingen</v>
      </c>
      <c s="3" r="T39"/>
      <c s="3" r="U39"/>
      <c s="3" r="V39"/>
      <c s="3" r="W39"/>
      <c s="3" r="X39"/>
      <c s="3" r="Y39"/>
      <c t="str" s="144" r="Z39">
        <f>IF($AX$10=5,AO$12,IF($AX$13=5,AO$15,IF($AX$16=5,AO$18,IF($AX$19=5,AO$21,IF($AX$22=5,AO$24,IF($AX$25=5,AO$27,""))))))</f>
        <v>2</v>
      </c>
      <c t="s" s="237" r="AA39">
        <v>1193</v>
      </c>
      <c t="str" s="144" r="AB39">
        <f>IF($AX$10=5,AQ$12,IF($AX$13=5,AQ$15,IF($AX$16=5,AQ$18,IF($AX$19=5,AQ$21,IF($AX$22=5,AQ$24,IF($AX$25=5,AQ$27,""))))))</f>
        <v>8</v>
      </c>
      <c s="237" r="AC39"/>
      <c s="237" r="AD39"/>
      <c s="237" r="AE39"/>
      <c s="237" r="AF39"/>
      <c s="237" r="AG39"/>
      <c s="237" r="AH39"/>
      <c s="237" r="AI39"/>
      <c s="237" r="AJ39"/>
      <c s="237" r="AK39"/>
      <c s="3" r="AL39"/>
      <c s="3" r="AM39"/>
      <c s="3" r="AN39"/>
      <c s="3" r="AO39"/>
      <c s="3" r="AP39"/>
      <c s="3" r="AQ39"/>
      <c s="3" r="AR39"/>
      <c s="3" r="AS39"/>
      <c s="3" r="AT39"/>
      <c s="3" r="AU39"/>
      <c s="3" r="AV39"/>
      <c s="3" r="AW39"/>
      <c s="3" r="AX39"/>
    </row>
    <row customHeight="1" r="40" ht="20.25">
      <c s="3" r="A40"/>
      <c s="3" r="B40"/>
      <c s="3" r="C40"/>
      <c s="3" r="D40"/>
      <c s="3" r="E40"/>
      <c s="3" r="F40"/>
      <c t="s" s="1" r="G40">
        <v>1194</v>
      </c>
      <c t="str" s="237" r="H40">
        <f>IF(AX$10=6,A$10,IF(AX$13=6,A$13,IF(AX$16=6,A$16,IF(AX$19=6,A$19,IF(AX$22=6,A$22,IF(AX$25=6,A$25,""))))))</f>
        <v>TSV Hagen</v>
      </c>
      <c s="3" r="T40"/>
      <c s="3" r="U40"/>
      <c s="3" r="V40"/>
      <c s="3" r="W40"/>
      <c s="3" r="X40"/>
      <c s="3" r="Y40"/>
      <c t="str" s="144" r="Z40">
        <f>IF($AX$10=6,AO$12,IF($AX$13=6,AO$15,IF($AX$16=6,AO$18,IF($AX$19=6,AO$21,IF($AX$22=6,AO$24,IF($AX$25=6,AO$27,""))))))</f>
        <v>0</v>
      </c>
      <c t="s" s="237" r="AA40">
        <v>1195</v>
      </c>
      <c t="str" s="144" r="AB40">
        <f>IF($AX$10=6,AQ$12,IF($AX$13=6,AQ$15,IF($AX$16=6,AQ$18,IF($AX$19=6,AQ$21,IF($AX$22=6,AQ$24,IF($AX$25=6,AQ$27,""))))))</f>
        <v>10</v>
      </c>
      <c s="237" r="AC40"/>
      <c s="237" r="AD40"/>
      <c s="237" r="AE40"/>
      <c s="237" r="AF40"/>
      <c s="237" r="AG40"/>
      <c s="237" r="AH40"/>
      <c s="237" r="AI40"/>
      <c s="237" r="AJ40"/>
      <c s="3" r="AK40"/>
      <c s="3" r="AL40"/>
      <c s="3" r="AM40"/>
      <c s="3" r="AN40"/>
      <c s="3" r="AO40"/>
      <c s="3" r="AP40"/>
      <c s="3" r="AQ40"/>
      <c s="3" r="AR40"/>
      <c s="3" r="AS40"/>
      <c s="3" r="AT40"/>
      <c s="3" r="AU40"/>
      <c s="3" r="AV40"/>
      <c s="3" r="AW40"/>
      <c s="3" r="AX40"/>
    </row>
  </sheetData>
  <mergeCells count="51">
    <mergeCell ref="AX19:AX21"/>
    <mergeCell ref="AX13:AX15"/>
    <mergeCell ref="AX16:AX18"/>
    <mergeCell ref="H35:S35"/>
    <mergeCell ref="H36:S36"/>
    <mergeCell ref="H38:S38"/>
    <mergeCell ref="H39:S39"/>
    <mergeCell ref="H40:S40"/>
    <mergeCell ref="Z34:AB34"/>
    <mergeCell ref="G32:AC32"/>
    <mergeCell ref="H37:S37"/>
    <mergeCell ref="A7:A9"/>
    <mergeCell ref="A10:A12"/>
    <mergeCell ref="A25:A27"/>
    <mergeCell ref="A16:A18"/>
    <mergeCell ref="A19:A21"/>
    <mergeCell ref="A22:A24"/>
    <mergeCell ref="E11:G11"/>
    <mergeCell ref="E12:G12"/>
    <mergeCell ref="T19:Y21"/>
    <mergeCell ref="N16:S18"/>
    <mergeCell ref="E10:G10"/>
    <mergeCell ref="A13:A15"/>
    <mergeCell ref="H6:S6"/>
    <mergeCell ref="T6:Y6"/>
    <mergeCell ref="T4:Z4"/>
    <mergeCell ref="AB4:AN4"/>
    <mergeCell ref="T5:AV5"/>
    <mergeCell ref="C1:AN1"/>
    <mergeCell ref="C3:AN3"/>
    <mergeCell ref="D4:N4"/>
    <mergeCell ref="AF25:AK27"/>
    <mergeCell ref="Z22:AE24"/>
    <mergeCell ref="AX25:AX27"/>
    <mergeCell ref="AX22:AX24"/>
    <mergeCell ref="H13:M15"/>
    <mergeCell ref="B12:D12"/>
    <mergeCell ref="H7:M9"/>
    <mergeCell ref="B7:G9"/>
    <mergeCell ref="A5:P5"/>
    <mergeCell ref="N7:S9"/>
    <mergeCell ref="AX7:AX9"/>
    <mergeCell ref="AX10:AX12"/>
    <mergeCell ref="B11:D11"/>
    <mergeCell ref="B10:D10"/>
    <mergeCell ref="AL8:AN8"/>
    <mergeCell ref="AO9:AQ9"/>
    <mergeCell ref="T7:Y9"/>
    <mergeCell ref="Z7:AE9"/>
    <mergeCell ref="AF7:AK9"/>
    <mergeCell ref="AL7:AN7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16.71"/>
    <col min="2" customWidth="1" max="2" width="4.29"/>
    <col min="3" customWidth="1" max="3" width="0.86"/>
    <col min="4" customWidth="1" max="5" width="4.29"/>
    <col min="6" customWidth="1" max="6" width="0.86"/>
    <col min="7" customWidth="1" max="8" width="4.29"/>
    <col min="9" customWidth="1" max="9" width="0.86"/>
    <col min="10" customWidth="1" max="11" width="4.29"/>
    <col min="12" customWidth="1" max="12" width="0.86"/>
    <col min="13" customWidth="1" max="14" width="4.29"/>
    <col min="15" customWidth="1" max="15" width="1.14"/>
    <col min="16" customWidth="1" max="17" width="4.29"/>
    <col min="18" customWidth="1" max="18" width="1.43"/>
    <col min="19" customWidth="1" max="20" width="4.29"/>
    <col min="21" customWidth="1" max="21" width="0.86"/>
    <col min="22" customWidth="1" max="23" width="4.29"/>
    <col min="24" customWidth="1" max="24" width="0.86"/>
    <col min="25" customWidth="1" max="25" width="4.29"/>
    <col min="26" customWidth="1" max="26" width="4.71"/>
    <col min="27" customWidth="1" max="27" width="1.71"/>
    <col min="28" customWidth="1" max="28" width="4.71"/>
    <col min="29" customWidth="1" max="29" width="4.29"/>
    <col min="30" customWidth="1" max="30" width="0.86"/>
    <col min="31" customWidth="1" max="32" width="4.29"/>
    <col min="33" customWidth="1" max="33" width="1.71"/>
    <col min="34" customWidth="1" max="35" width="4.29"/>
    <col min="36" customWidth="1" max="36" width="1.71"/>
    <col min="37" customWidth="1" max="37" width="4.29"/>
    <col min="38" customWidth="1" max="38" width="5.71"/>
    <col min="39" customWidth="1" max="39" width="0.86"/>
    <col min="40" customWidth="1" max="41" width="5.71"/>
    <col min="42" customWidth="1" max="42" width="0.86"/>
    <col min="43" customWidth="1" max="43" width="5.71"/>
    <col min="44" customWidth="1" max="45" hidden="1" width="8.71"/>
    <col min="46" customWidth="1" max="46" hidden="1" width="10.29"/>
    <col min="47" customWidth="1" max="47" hidden="1" width="11.57"/>
    <col min="48" customWidth="1" max="49" hidden="1" width="12.86"/>
    <col min="50" customWidth="1" max="50" width="10.0"/>
  </cols>
  <sheetData>
    <row customHeight="1" r="1" ht="30.0">
      <c s="3" r="A1"/>
      <c s="3" r="B1"/>
      <c t="s" s="145" r="C1">
        <v>1196</v>
      </c>
      <c s="145" r="AO1"/>
      <c s="145" r="AP1"/>
      <c s="145" r="AQ1"/>
      <c s="145" r="AR1"/>
      <c s="145" r="AS1"/>
      <c s="145" r="AT1"/>
      <c s="145" r="AU1"/>
      <c s="3" r="AV1"/>
      <c s="3" r="AW1"/>
    </row>
    <row customHeight="1" r="2" ht="8.25">
      <c s="3" r="A2"/>
      <c s="3" r="B2"/>
      <c s="3" r="C2"/>
      <c s="3" r="D2"/>
      <c s="3" r="E2"/>
      <c s="3" r="F2"/>
      <c s="3" r="G2"/>
      <c s="3" r="H2"/>
      <c s="3" r="I2"/>
      <c s="3" r="J2"/>
      <c s="3" r="K2"/>
      <c s="3" r="L2"/>
      <c s="3" r="M2"/>
      <c s="3" r="N2"/>
      <c s="3" r="O2"/>
      <c s="3" r="P2"/>
      <c s="3" r="Q2"/>
      <c s="3" r="R2"/>
      <c s="3" r="S2"/>
      <c s="3" r="T2"/>
      <c s="3" r="U2"/>
      <c s="3" r="V2"/>
      <c s="3" r="W2"/>
      <c s="3" r="X2"/>
      <c s="3" r="Y2"/>
      <c s="3" r="Z2"/>
      <c s="3" r="AA2"/>
      <c s="3" r="AB2"/>
      <c s="3" r="AC2"/>
      <c s="3" r="AD2"/>
      <c s="3" r="AE2"/>
      <c s="3" r="AF2"/>
      <c s="3" r="AG2"/>
      <c s="3" r="AH2"/>
      <c s="3" r="AI2"/>
      <c s="3" r="AJ2"/>
      <c s="3" r="AK2"/>
      <c s="3" r="AL2"/>
      <c s="3" r="AM2"/>
      <c s="3" r="AN2"/>
      <c s="3" r="AO2"/>
      <c s="3" r="AP2"/>
      <c s="3" r="AQ2"/>
      <c s="3" r="AR2"/>
      <c s="3" r="AS2"/>
      <c s="3" r="AT2"/>
      <c s="3" r="AU2"/>
      <c s="3" r="AV2"/>
      <c s="3" r="AW2"/>
    </row>
    <row customHeight="1" r="3" ht="28.5">
      <c s="3" r="A3"/>
      <c s="3" r="B3"/>
      <c t="str" s="142" r="C3">
        <f>'Gruppe A'!C3</f>
        <v>Deutsche Meisterschaft</v>
      </c>
      <c s="146" r="AO3"/>
      <c s="146" r="AP3"/>
      <c s="146" r="AQ3"/>
      <c s="146" r="AR3"/>
      <c s="146" r="AS3"/>
      <c s="146" r="AT3"/>
      <c s="146" r="AU3"/>
      <c s="3" r="AV3"/>
      <c s="3" r="AW3"/>
    </row>
    <row customHeight="1" r="4" ht="23.25">
      <c s="3" r="A4"/>
      <c s="147" r="B4"/>
      <c s="147" r="C4"/>
      <c t="str" s="148" r="D4">
        <f>'Gruppe A'!D4</f>
        <v>Eibach</v>
      </c>
      <c s="147" r="O4"/>
      <c s="147" r="P4"/>
      <c s="147" r="Q4"/>
      <c s="147" r="R4"/>
      <c s="147" r="S4"/>
      <c t="str" s="149" r="T4">
        <f>'Gruppe A'!T4</f>
        <v>9/27/2014</v>
      </c>
      <c t="s" s="147" r="AA4">
        <v>1197</v>
      </c>
      <c t="str" s="150" r="AB4">
        <f>'Gruppe A'!AB4</f>
        <v>9/28/2014</v>
      </c>
      <c s="150" r="AO4"/>
      <c s="150" r="AP4"/>
      <c s="150" r="AQ4"/>
      <c s="150" r="AR4"/>
      <c s="150" r="AS4"/>
      <c s="150" r="AT4"/>
      <c s="150" r="AU4"/>
      <c s="147" r="AV4"/>
      <c s="3" r="AW4"/>
    </row>
    <row customHeight="1" r="5" ht="18.75">
      <c s="151" r="A5"/>
      <c s="151" r="Q5"/>
      <c s="151" r="R5"/>
      <c s="151" r="S5"/>
      <c s="152" r="T5"/>
      <c s="3" r="AW5"/>
    </row>
    <row customHeight="1" r="6" ht="24.75">
      <c s="3" r="A6"/>
      <c s="3" r="B6"/>
      <c s="3" r="C6"/>
      <c s="3" r="D6"/>
      <c s="3" r="E6"/>
      <c s="3" r="F6"/>
      <c s="3" r="G6"/>
      <c t="str" s="153" r="H6">
        <f>'Gruppe A'!H6</f>
        <v>männlich U16</v>
      </c>
      <c t="s" s="154" r="T6">
        <v>1198</v>
      </c>
      <c s="3" r="Z6"/>
      <c s="3" r="AA6"/>
      <c s="3" r="AB6"/>
      <c s="3" r="AC6"/>
      <c s="3" r="AD6"/>
      <c s="3" r="AE6"/>
      <c s="3" r="AF6"/>
      <c s="3" r="AG6"/>
      <c s="3" r="AH6"/>
      <c s="3" r="AI6"/>
      <c s="3" r="AJ6"/>
      <c s="3" r="AK6"/>
      <c s="3" r="AL6"/>
      <c s="3" r="AM6"/>
      <c s="3" r="AN6"/>
      <c s="3" r="AO6"/>
      <c s="3" r="AP6"/>
      <c s="3" r="AQ6"/>
      <c s="3" r="AR6"/>
      <c s="3" r="AS6"/>
      <c s="3" r="AT6"/>
      <c s="3" r="AU6"/>
      <c s="3" r="AV6"/>
      <c s="3" r="AW6"/>
    </row>
    <row customHeight="1" r="7" ht="16.5">
      <c t="s" s="155" r="A7">
        <v>1199</v>
      </c>
      <c t="str" s="156" r="B7">
        <f>A10</f>
        <v>VfL Pinneberg</v>
      </c>
      <c t="str" s="156" r="H7">
        <f>A13</f>
        <v>SV Kubschütz</v>
      </c>
      <c t="str" s="157" r="N7">
        <f>A16</f>
        <v> TV Segnitz</v>
      </c>
      <c t="str" s="156" r="T7">
        <f>A19</f>
        <v>TV Brettorf</v>
      </c>
      <c t="str" s="156" r="Z7">
        <f>A22</f>
        <v>NlV Vaihingen</v>
      </c>
      <c t="str" s="156" r="AF7">
        <f>A25</f>
        <v>TV Dieburg</v>
      </c>
      <c t="s" s="158" r="AL7">
        <v>1200</v>
      </c>
      <c s="159" r="AO7"/>
      <c s="160" r="AP7"/>
      <c s="161" r="AQ7"/>
      <c t="s" s="162" r="AR7">
        <v>1201</v>
      </c>
      <c t="s" s="162" r="AS7">
        <v>1202</v>
      </c>
      <c t="s" s="163" r="AT7">
        <v>1203</v>
      </c>
      <c t="s" s="162" r="AU7">
        <v>1204</v>
      </c>
      <c t="s" s="162" r="AV7">
        <v>1205</v>
      </c>
      <c s="163" r="AW7"/>
      <c t="s" s="164" r="AX7">
        <v>1206</v>
      </c>
    </row>
    <row customHeight="1" r="8" ht="16.5">
      <c t="s" s="165" r="AL8">
        <v>1207</v>
      </c>
      <c s="41" r="AO8"/>
      <c s="166" r="AP8"/>
      <c s="167" r="AQ8"/>
      <c t="s" s="168" r="AR8">
        <v>1208</v>
      </c>
      <c t="s" s="168" r="AS8">
        <v>1209</v>
      </c>
      <c t="s" s="169" r="AT8">
        <v>1210</v>
      </c>
      <c t="s" s="168" r="AU8">
        <v>1211</v>
      </c>
      <c t="s" s="168" r="AV8">
        <v>1212</v>
      </c>
      <c t="s" s="169" r="AW8">
        <v>1213</v>
      </c>
    </row>
    <row customHeight="1" r="9" ht="16.5">
      <c s="7" r="AL9"/>
      <c t="s" s="119" r="AM9">
        <v>1214</v>
      </c>
      <c s="119" r="AN9"/>
      <c t="s" s="170" r="AO9">
        <v>1215</v>
      </c>
      <c t="s" s="168" r="AR9">
        <v>1216</v>
      </c>
      <c t="s" s="168" r="AS9">
        <v>1217</v>
      </c>
      <c t="s" s="169" r="AT9">
        <v>1218</v>
      </c>
      <c t="s" s="168" r="AU9">
        <v>1219</v>
      </c>
      <c s="168" r="AV9"/>
      <c t="s" s="169" r="AW9">
        <v>1220</v>
      </c>
    </row>
    <row customHeight="1" r="10" ht="16.5">
      <c t="str" s="171" r="A10">
        <f>'Spielplan Sa'!I6</f>
        <v>VfL Pinneberg</v>
      </c>
      <c t="s" s="172" r="B10">
        <v>1221</v>
      </c>
      <c t="s" s="173" r="E10">
        <v>1222</v>
      </c>
      <c t="str" s="174" r="H10">
        <f>'Ergebnisse Sa'!Q135</f>
        <v>4</v>
      </c>
      <c t="s" s="175" r="I10">
        <v>1223</v>
      </c>
      <c t="str" s="176" r="J10">
        <f>'Ergebnisse Sa'!S135</f>
        <v>11</v>
      </c>
      <c t="str" s="177" r="K10">
        <f>H10+H11+H12</f>
        <v>13</v>
      </c>
      <c t="s" s="175" r="L10">
        <v>1224</v>
      </c>
      <c t="str" s="178" r="M10">
        <f>J10+J11+J12</f>
        <v>22</v>
      </c>
      <c t="str" s="174" r="N10">
        <f>'Ergebnisse Sa'!Q137</f>
        <v>7</v>
      </c>
      <c t="s" s="175" r="O10">
        <v>1225</v>
      </c>
      <c t="str" s="176" r="P10">
        <f>'Ergebnisse Sa'!S137</f>
        <v>11</v>
      </c>
      <c t="str" s="177" r="Q10">
        <f>N10+N11+N12</f>
        <v>20</v>
      </c>
      <c t="s" s="175" r="R10">
        <v>1226</v>
      </c>
      <c t="str" s="178" r="S10">
        <f>P10+P11+P12</f>
        <v>26</v>
      </c>
      <c t="str" s="174" r="T10">
        <f>'Ergebnisse Sa'!Q126</f>
        <v>3</v>
      </c>
      <c t="s" s="175" r="U10">
        <v>1227</v>
      </c>
      <c t="str" s="176" r="V10">
        <f>'Ergebnisse Sa'!S126</f>
        <v>11</v>
      </c>
      <c t="str" s="177" r="W10">
        <f>T10+T11+T12</f>
        <v>11</v>
      </c>
      <c t="s" s="175" r="X10">
        <v>1228</v>
      </c>
      <c t="str" s="178" r="Y10">
        <f>V10+V11+V12</f>
        <v>22</v>
      </c>
      <c t="str" s="174" r="Z10">
        <f>'Ergebnisse Sa'!Q129</f>
        <v>8</v>
      </c>
      <c t="s" s="175" r="AA10">
        <v>1229</v>
      </c>
      <c t="str" s="176" r="AB10">
        <f>'Ergebnisse Sa'!S129</f>
        <v>11</v>
      </c>
      <c t="str" s="177" r="AC10">
        <f>Z10+Z11+Z12</f>
        <v>13</v>
      </c>
      <c t="s" s="175" r="AD10">
        <v>1230</v>
      </c>
      <c t="str" s="178" r="AE10">
        <f>AB10+AB11+AB12</f>
        <v>22</v>
      </c>
      <c t="str" s="174" r="AF10">
        <f>'Ergebnisse Sa'!Q132</f>
        <v>11</v>
      </c>
      <c t="s" s="175" r="AG10">
        <v>1231</v>
      </c>
      <c t="str" s="176" r="AH10">
        <f>'Ergebnisse Sa'!S132</f>
        <v>9</v>
      </c>
      <c t="str" s="177" r="AI10">
        <f>AF10+AF11+AF12</f>
        <v>22</v>
      </c>
      <c t="s" s="175" r="AJ10">
        <v>1232</v>
      </c>
      <c t="str" s="178" r="AK10">
        <f>AH10+AH11+AH12</f>
        <v>16</v>
      </c>
      <c t="str" s="179" r="AL10">
        <f>IF(K10="",0,+K10+IF(Q10="",0,+Q10+IF(W10="",0,+W10+IF(AC10="",0,+AC10+IF(AI10="",0,+AI10)))))</f>
        <v>79</v>
      </c>
      <c t="s" s="180" r="AM10">
        <v>1233</v>
      </c>
      <c t="str" s="181" r="AN10">
        <f>IF(M10="",0,+M10+IF(S10="",0,+S10+IF(Y10="",0,+Y10+IF(AE10="",0,+AE10)+IF(AK10="",0,+AK10))))</f>
        <v>108</v>
      </c>
      <c s="182" r="AO10"/>
      <c s="183" r="AP10"/>
      <c s="184" r="AQ10"/>
      <c t="str" s="185" r="AR10">
        <f>AL10</f>
        <v>79</v>
      </c>
      <c t="str" s="185" r="AS10">
        <f>(AL10-AN10)*1000</f>
        <v>-29000</v>
      </c>
      <c s="185" r="AT10"/>
      <c s="185" r="AU10"/>
      <c s="185" r="AV10"/>
      <c s="185" r="AW10"/>
      <c s="186" r="AX10">
        <v>5.0</v>
      </c>
    </row>
    <row customHeight="1" r="11" ht="16.5">
      <c t="s" s="187" r="B11">
        <v>1234</v>
      </c>
      <c t="s" s="188" r="E11">
        <v>1235</v>
      </c>
      <c t="str" s="189" r="H11">
        <f>'Ergebnisse Sa'!U135</f>
        <v>9</v>
      </c>
      <c t="s" s="190" r="I11">
        <v>1236</v>
      </c>
      <c t="str" s="191" r="J11">
        <f>'Ergebnisse Sa'!W135</f>
        <v>11</v>
      </c>
      <c t="str" s="192" r="K11">
        <f>'Ergebnisse Sa'!AH135</f>
        <v>0</v>
      </c>
      <c t="s" s="190" r="L11">
        <v>1237</v>
      </c>
      <c t="str" s="193" r="M11">
        <f>'Ergebnisse Sa'!AJ135</f>
        <v>2</v>
      </c>
      <c t="str" s="189" r="N11">
        <f>'Ergebnisse Sa'!U137</f>
        <v>13</v>
      </c>
      <c t="s" s="190" r="O11">
        <v>1238</v>
      </c>
      <c t="str" s="191" r="P11">
        <f>'Ergebnisse Sa'!W137</f>
        <v>15</v>
      </c>
      <c t="str" s="192" r="Q11">
        <f>'Ergebnisse Sa'!AH137</f>
        <v>0</v>
      </c>
      <c t="s" s="190" r="R11">
        <v>1239</v>
      </c>
      <c t="str" s="193" r="S11">
        <f>'Ergebnisse Sa'!AJ137</f>
        <v>2</v>
      </c>
      <c t="str" s="189" r="T11">
        <f>'Ergebnisse Sa'!U126</f>
        <v>8</v>
      </c>
      <c t="s" s="190" r="U11">
        <v>1240</v>
      </c>
      <c t="str" s="191" r="V11">
        <f>'Ergebnisse Sa'!W126</f>
        <v>11</v>
      </c>
      <c t="str" s="192" r="W11">
        <f>'Ergebnisse Sa'!AH126</f>
        <v>0</v>
      </c>
      <c t="s" s="190" r="X11">
        <v>1241</v>
      </c>
      <c t="str" s="193" r="Y11">
        <f>'Ergebnisse Sa'!AJ126</f>
        <v>2</v>
      </c>
      <c t="str" s="189" r="Z11">
        <f>'Ergebnisse Sa'!U129</f>
        <v>5</v>
      </c>
      <c t="s" s="190" r="AA11">
        <v>1242</v>
      </c>
      <c t="str" s="191" r="AB11">
        <f>'Ergebnisse Sa'!W129</f>
        <v>11</v>
      </c>
      <c t="str" s="192" r="AC11">
        <f>'Ergebnisse Sa'!AH129</f>
        <v>0</v>
      </c>
      <c t="s" s="190" r="AD11">
        <v>1243</v>
      </c>
      <c t="str" s="193" r="AE11">
        <f>'Ergebnisse Sa'!AJ129</f>
        <v>2</v>
      </c>
      <c t="str" s="189" r="AF11">
        <f>'Ergebnisse Sa'!U132</f>
        <v>11</v>
      </c>
      <c t="s" s="190" r="AG11">
        <v>1244</v>
      </c>
      <c t="str" s="191" r="AH11">
        <f>'Ergebnisse Sa'!W132</f>
        <v>7</v>
      </c>
      <c t="str" s="192" r="AI11">
        <f>'Ergebnisse Sa'!AH132</f>
        <v>2</v>
      </c>
      <c t="s" s="190" r="AJ11">
        <v>1245</v>
      </c>
      <c t="str" s="193" r="AK11">
        <f>'Ergebnisse Sa'!AJ132</f>
        <v>0</v>
      </c>
      <c t="str" s="194" r="AL11">
        <f>K11+Q11+W11+AC11+AI11</f>
        <v>2</v>
      </c>
      <c t="s" s="195" r="AM11">
        <v>1246</v>
      </c>
      <c t="str" s="196" r="AN11">
        <f>M11+S11+Y11+AE11+AK11</f>
        <v>8</v>
      </c>
      <c s="197" r="AO11"/>
      <c s="78" r="AP11"/>
      <c s="198" r="AQ11"/>
      <c s="199" r="AR11"/>
      <c s="200" r="AS11"/>
      <c t="str" s="200" r="AT11">
        <f>AL11*100000</f>
        <v>200000</v>
      </c>
      <c t="str" s="200" r="AU11">
        <f>(AL11-AN11)*1000000</f>
        <v>-6000000</v>
      </c>
      <c s="201" r="AV11"/>
      <c t="str" s="200" r="AW11">
        <f>AV12+AU11+AT11+AS10+AR10</f>
        <v>14171079</v>
      </c>
    </row>
    <row customHeight="1" r="12" ht="16.5">
      <c t="s" s="202" r="B12">
        <v>1247</v>
      </c>
      <c t="s" s="203" r="E12">
        <v>1248</v>
      </c>
      <c t="str" s="204" r="H12">
        <f>'Ergebnisse Sa'!Y135</f>
        <v/>
      </c>
      <c t="s" s="205" r="I12">
        <v>1249</v>
      </c>
      <c t="str" s="206" r="J12">
        <f>'Ergebnisse Sa'!AA135</f>
        <v/>
      </c>
      <c t="str" s="207" r="K12">
        <f>'Ergebnisse Sa'!AK135</f>
        <v>0</v>
      </c>
      <c t="s" s="205" r="L12">
        <v>1250</v>
      </c>
      <c t="str" s="208" r="M12">
        <f>'Ergebnisse Sa'!AM135</f>
        <v>2</v>
      </c>
      <c t="str" s="204" r="N12">
        <f>'Ergebnisse Sa'!Y137</f>
        <v/>
      </c>
      <c t="s" s="205" r="O12">
        <v>1251</v>
      </c>
      <c t="str" s="206" r="P12">
        <f>'Ergebnisse Sa'!AA137</f>
        <v/>
      </c>
      <c t="str" s="207" r="Q12">
        <f>'Ergebnisse Sa'!AK137</f>
        <v>0</v>
      </c>
      <c t="s" s="205" r="R12">
        <v>1252</v>
      </c>
      <c t="str" s="208" r="S12">
        <f>'Ergebnisse Sa'!AM137</f>
        <v>2</v>
      </c>
      <c t="str" s="204" r="T12">
        <f>'Ergebnisse Sa'!Y126</f>
        <v/>
      </c>
      <c t="s" s="205" r="U12">
        <v>1253</v>
      </c>
      <c t="str" s="206" r="V12">
        <f>'Ergebnisse Sa'!AA126</f>
        <v/>
      </c>
      <c t="str" s="207" r="W12">
        <f>'Ergebnisse Sa'!AK126</f>
        <v>0</v>
      </c>
      <c t="s" s="205" r="X12">
        <v>1254</v>
      </c>
      <c t="str" s="208" r="Y12">
        <f>'Ergebnisse Sa'!AM126</f>
        <v>2</v>
      </c>
      <c t="str" s="204" r="Z12">
        <f>'Ergebnisse Sa'!Y129</f>
        <v/>
      </c>
      <c t="s" s="205" r="AA12">
        <v>1255</v>
      </c>
      <c t="str" s="206" r="AB12">
        <f>'Ergebnisse Sa'!AA129</f>
        <v/>
      </c>
      <c t="str" s="207" r="AC12">
        <f>'Ergebnisse Sa'!AK129</f>
        <v>0</v>
      </c>
      <c t="s" s="205" r="AD12">
        <v>1256</v>
      </c>
      <c t="str" s="208" r="AE12">
        <f>'Ergebnisse Sa'!AM129</f>
        <v>2</v>
      </c>
      <c t="str" s="204" r="AF12">
        <f>'Ergebnisse Sa'!Y132</f>
        <v/>
      </c>
      <c t="s" s="205" r="AG12">
        <v>1257</v>
      </c>
      <c t="str" s="206" r="AH12">
        <f>'Ergebnisse Sa'!AA132</f>
        <v/>
      </c>
      <c t="str" s="207" r="AI12">
        <f>'Ergebnisse Sa'!AK132</f>
        <v>2</v>
      </c>
      <c t="s" s="205" r="AJ12">
        <v>1258</v>
      </c>
      <c t="str" s="208" r="AK12">
        <f>'Ergebnisse Sa'!AM132</f>
        <v>0</v>
      </c>
      <c t="str" s="209" r="AL12">
        <f>K12+Q12+W12+AC12+AI12</f>
        <v>2</v>
      </c>
      <c t="s" s="4" r="AM12">
        <v>1259</v>
      </c>
      <c t="str" s="209" r="AN12">
        <f>M12+S12+Y12+AE12+AK12</f>
        <v>8</v>
      </c>
      <c t="str" s="210" r="AO12">
        <f>AL12</f>
        <v>2</v>
      </c>
      <c t="s" s="211" r="AP12">
        <v>1260</v>
      </c>
      <c t="str" s="212" r="AQ12">
        <f>AN12</f>
        <v>8</v>
      </c>
      <c s="213" r="AR12"/>
      <c s="214" r="AS12"/>
      <c s="214" r="AT12"/>
      <c s="214" r="AU12"/>
      <c t="str" s="215" r="AV12">
        <f>AO12*10000000</f>
        <v>20000000</v>
      </c>
      <c s="214" r="AW12"/>
    </row>
    <row customHeight="1" r="13" ht="16.5">
      <c t="str" s="216" r="A13">
        <f>'Spielplan Sa'!I7</f>
        <v>SV Kubschütz</v>
      </c>
      <c t="str" s="174" r="B13">
        <f>J10</f>
        <v>11</v>
      </c>
      <c t="s" s="175" r="C13">
        <v>1261</v>
      </c>
      <c t="str" s="176" r="D13">
        <f>H10</f>
        <v>4</v>
      </c>
      <c t="str" s="177" r="E13">
        <f>M10</f>
        <v>22</v>
      </c>
      <c t="s" s="175" r="F13">
        <v>1262</v>
      </c>
      <c t="str" s="178" r="G13">
        <f>K10</f>
        <v>13</v>
      </c>
      <c t="s" s="217" r="H13">
        <v>1263</v>
      </c>
      <c t="str" s="174" r="N13">
        <f>'Ergebnisse Sa'!Q139</f>
        <v>11</v>
      </c>
      <c t="s" s="175" r="O13">
        <v>1264</v>
      </c>
      <c t="str" s="176" r="P13">
        <f>'Ergebnisse Sa'!S139</f>
        <v>6</v>
      </c>
      <c t="str" s="177" r="Q13">
        <f>N13+N14+N15</f>
        <v>32</v>
      </c>
      <c t="s" s="175" r="R13">
        <v>1265</v>
      </c>
      <c t="str" s="178" r="S13">
        <f>P13+P14+P15</f>
        <v>31</v>
      </c>
      <c t="str" s="174" r="T13">
        <f>'Ergebnisse Sa'!Q133</f>
        <v>9</v>
      </c>
      <c t="s" s="175" r="U13">
        <v>1266</v>
      </c>
      <c t="str" s="176" r="V13">
        <f>'Ergebnisse Sa'!S133</f>
        <v>11</v>
      </c>
      <c t="str" s="177" r="W13">
        <f>T13+T14+T15</f>
        <v>16</v>
      </c>
      <c t="s" s="175" r="X13">
        <v>1267</v>
      </c>
      <c t="str" s="178" r="Y13">
        <f>V13+V14+V15</f>
        <v>22</v>
      </c>
      <c t="str" s="174" r="Z13">
        <f>'Ergebnisse Sa'!Q127</f>
        <v>9</v>
      </c>
      <c t="s" s="175" r="AA13">
        <v>1268</v>
      </c>
      <c t="str" s="176" r="AB13">
        <f>'Ergebnisse Sa'!S127</f>
        <v>11</v>
      </c>
      <c t="str" s="177" r="AC13">
        <f>Z13+Z14+Z15</f>
        <v>25</v>
      </c>
      <c t="s" s="175" r="AD13">
        <v>1269</v>
      </c>
      <c t="str" s="178" r="AE13">
        <f>AB13+AB14+AB15</f>
        <v>30</v>
      </c>
      <c t="str" s="174" r="AF13">
        <f>'Ergebnisse Sa'!Q130</f>
        <v>11</v>
      </c>
      <c t="s" s="175" r="AG13">
        <v>1270</v>
      </c>
      <c t="str" s="176" r="AH13">
        <f>'Ergebnisse Sa'!S130</f>
        <v>5</v>
      </c>
      <c t="str" s="177" r="AI13">
        <f>AF13+AF14+AF15</f>
        <v>22</v>
      </c>
      <c t="s" s="175" r="AJ13">
        <v>1271</v>
      </c>
      <c t="str" s="178" r="AK13">
        <f>AH13+AH14+AH15</f>
        <v>11</v>
      </c>
      <c t="str" s="181" r="AL13">
        <f>IF(E13="",0,+E13+IF(Q13="",0,+Q13+IF(W13="",0,+W13+IF(AC13="",0,+AC13)+IF(AI13="",0,+AI13))))</f>
        <v>117</v>
      </c>
      <c t="s" s="218" r="AM13">
        <v>1272</v>
      </c>
      <c t="str" s="181" r="AN13">
        <f>IF(G13="",0,+G13+IF(S13="",0,+S13+IF(Y13="",0,+Y13+IF(AE13="",0,+AE13)+IF(AK13="",0,+AK13))))</f>
        <v>107</v>
      </c>
      <c s="182" r="AO13"/>
      <c s="183" r="AP13"/>
      <c s="184" r="AQ13"/>
      <c t="str" s="185" r="AR13">
        <f>AL13</f>
        <v>117</v>
      </c>
      <c t="str" s="185" r="AS13">
        <f>(AL13-AN13)*1000</f>
        <v>10000</v>
      </c>
      <c s="185" r="AT13"/>
      <c s="185" r="AU13"/>
      <c s="185" r="AV13"/>
      <c s="185" r="AW13"/>
      <c s="186" r="AX13">
        <v>4.0</v>
      </c>
    </row>
    <row customHeight="1" r="14" ht="16.5">
      <c t="str" s="189" r="B14">
        <f>J11</f>
        <v>11</v>
      </c>
      <c t="s" s="190" r="C14">
        <v>1273</v>
      </c>
      <c t="str" s="191" r="D14">
        <f>H11</f>
        <v>9</v>
      </c>
      <c t="str" s="192" r="E14">
        <f>M11</f>
        <v>2</v>
      </c>
      <c t="s" s="190" r="F14">
        <v>1274</v>
      </c>
      <c t="str" s="193" r="G14">
        <f>K11</f>
        <v>0</v>
      </c>
      <c t="str" s="189" r="N14">
        <f>'Ergebnisse Sa'!U139</f>
        <v>6</v>
      </c>
      <c t="s" s="190" r="O14">
        <v>1275</v>
      </c>
      <c t="str" s="191" r="P14">
        <f>'Ergebnisse Sa'!W139</f>
        <v>11</v>
      </c>
      <c t="str" s="192" r="Q14">
        <f>'Ergebnisse Sa'!AH139</f>
        <v>2</v>
      </c>
      <c t="s" s="190" r="R14">
        <v>1276</v>
      </c>
      <c t="str" s="193" r="S14">
        <f>'Ergebnisse Sa'!AJ139</f>
        <v>1</v>
      </c>
      <c t="str" s="189" r="T14">
        <f>'Ergebnisse Sa'!U133</f>
        <v>7</v>
      </c>
      <c t="s" s="190" r="U14">
        <v>1277</v>
      </c>
      <c t="str" s="191" r="V14">
        <f>'Ergebnisse Sa'!W133</f>
        <v>11</v>
      </c>
      <c t="str" s="192" r="W14">
        <f>'Ergebnisse Sa'!AH133</f>
        <v>0</v>
      </c>
      <c t="s" s="190" r="X14">
        <v>1278</v>
      </c>
      <c t="str" s="193" r="Y14">
        <f>'Ergebnisse Sa'!AJ133</f>
        <v>2</v>
      </c>
      <c t="str" s="189" r="Z14">
        <f>'Ergebnisse Sa'!U127</f>
        <v>11</v>
      </c>
      <c t="s" s="190" r="AA14">
        <v>1279</v>
      </c>
      <c t="str" s="191" r="AB14">
        <f>'Ergebnisse Sa'!W127</f>
        <v>8</v>
      </c>
      <c t="str" s="192" r="AC14">
        <f>'Ergebnisse Sa'!AH127</f>
        <v>1</v>
      </c>
      <c t="s" s="190" r="AD14">
        <v>1280</v>
      </c>
      <c t="str" s="193" r="AE14">
        <f>'Ergebnisse Sa'!AJ127</f>
        <v>2</v>
      </c>
      <c t="str" s="189" r="AF14">
        <f>'Ergebnisse Sa'!U130</f>
        <v>11</v>
      </c>
      <c t="s" s="190" r="AG14">
        <v>1281</v>
      </c>
      <c t="str" s="191" r="AH14">
        <f>'Ergebnisse Sa'!W130</f>
        <v>6</v>
      </c>
      <c t="str" s="192" r="AI14">
        <f>'Ergebnisse Sa'!AH130</f>
        <v>2</v>
      </c>
      <c t="s" s="190" r="AJ14">
        <v>1282</v>
      </c>
      <c t="str" s="193" r="AK14">
        <f>'Ergebnisse Sa'!AJ130</f>
        <v>0</v>
      </c>
      <c t="str" s="196" r="AL14">
        <f>E14+Q14+W14+AC14+AI14</f>
        <v>7</v>
      </c>
      <c t="s" s="219" r="AM14">
        <v>1283</v>
      </c>
      <c t="str" s="196" r="AN14">
        <f>G14+S14+Y14+AE14+AK14</f>
        <v>5</v>
      </c>
      <c s="197" r="AO14"/>
      <c s="78" r="AP14"/>
      <c s="198" r="AQ14"/>
      <c s="199" r="AR14"/>
      <c s="200" r="AS14"/>
      <c t="str" s="200" r="AT14">
        <f>AL14*100000</f>
        <v>700000</v>
      </c>
      <c t="str" s="200" r="AU14">
        <f>(AL14-AN14)*1000000</f>
        <v>2000000</v>
      </c>
      <c s="201" r="AV14"/>
      <c t="str" s="200" r="AW14">
        <f>AV15+AU14+AT14+AS13+AR13</f>
        <v>62710117</v>
      </c>
    </row>
    <row customHeight="1" r="15" ht="16.5">
      <c t="str" s="204" r="B15">
        <f>J12</f>
        <v/>
      </c>
      <c t="s" s="205" r="C15">
        <v>1284</v>
      </c>
      <c t="str" s="206" r="D15">
        <f>H12</f>
        <v/>
      </c>
      <c t="str" s="207" r="E15">
        <f>M12</f>
        <v>2</v>
      </c>
      <c t="s" s="205" r="F15">
        <v>1285</v>
      </c>
      <c t="str" s="208" r="G15">
        <f>K12</f>
        <v>0</v>
      </c>
      <c t="str" s="204" r="N15">
        <f>'Ergebnisse Sa'!Y139</f>
        <v>15</v>
      </c>
      <c t="s" s="205" r="O15">
        <v>1286</v>
      </c>
      <c t="str" s="206" r="P15">
        <f>'Ergebnisse Sa'!AA139</f>
        <v>14</v>
      </c>
      <c t="str" s="207" r="Q15">
        <f>'Ergebnisse Sa'!AK139</f>
        <v>2</v>
      </c>
      <c t="s" s="205" r="R15">
        <v>1287</v>
      </c>
      <c t="str" s="208" r="S15">
        <f>'Ergebnisse Sa'!AM139</f>
        <v>0</v>
      </c>
      <c t="str" s="204" r="T15">
        <f>'Ergebnisse Sa'!Y133</f>
        <v/>
      </c>
      <c t="s" s="205" r="U15">
        <v>1288</v>
      </c>
      <c t="str" s="206" r="V15">
        <f>'Ergebnisse Sa'!AA133</f>
        <v/>
      </c>
      <c t="str" s="207" r="W15">
        <f>'Ergebnisse Sa'!AK133</f>
        <v>0</v>
      </c>
      <c t="s" s="205" r="X15">
        <v>1289</v>
      </c>
      <c t="str" s="208" r="Y15">
        <f>'Ergebnisse Sa'!AM133</f>
        <v>2</v>
      </c>
      <c t="str" s="204" r="Z15">
        <f>'Ergebnisse Sa'!Y127</f>
        <v>5</v>
      </c>
      <c t="s" s="205" r="AA15">
        <v>1290</v>
      </c>
      <c t="str" s="206" r="AB15">
        <f>'Ergebnisse Sa'!AA127</f>
        <v>11</v>
      </c>
      <c t="str" s="207" r="AC15">
        <f>'Ergebnisse Sa'!AK127</f>
        <v>0</v>
      </c>
      <c t="s" s="205" r="AD15">
        <v>1291</v>
      </c>
      <c t="str" s="208" r="AE15">
        <f>'Ergebnisse Sa'!AM127</f>
        <v>2</v>
      </c>
      <c t="str" s="204" r="AF15">
        <f>'Ergebnisse Sa'!Y130</f>
        <v/>
      </c>
      <c t="s" s="205" r="AG15">
        <v>1292</v>
      </c>
      <c t="str" s="206" r="AH15">
        <f>'Ergebnisse Sa'!AA130</f>
        <v/>
      </c>
      <c t="str" s="207" r="AI15">
        <f>'Ergebnisse Sa'!AK130</f>
        <v>2</v>
      </c>
      <c t="s" s="205" r="AJ15">
        <v>1293</v>
      </c>
      <c t="str" s="208" r="AK15">
        <f>'Ergebnisse Sa'!AM130</f>
        <v>0</v>
      </c>
      <c t="str" s="209" r="AL15">
        <f>E15+Q15+W15+AC15+AI15</f>
        <v>6</v>
      </c>
      <c t="s" s="4" r="AM15">
        <v>1294</v>
      </c>
      <c t="str" s="209" r="AN15">
        <f>G15+S15+Y15+AE15+AK15</f>
        <v>4</v>
      </c>
      <c t="str" s="210" r="AO15">
        <f>AL15</f>
        <v>6</v>
      </c>
      <c t="s" s="211" r="AP15">
        <v>1295</v>
      </c>
      <c t="str" s="212" r="AQ15">
        <f>AN15</f>
        <v>4</v>
      </c>
      <c s="213" r="AR15"/>
      <c s="214" r="AS15"/>
      <c s="214" r="AT15"/>
      <c s="214" r="AU15"/>
      <c t="str" s="215" r="AV15">
        <f>AO15*10000000</f>
        <v>60000000</v>
      </c>
      <c s="214" r="AW15"/>
    </row>
    <row customHeight="1" r="16" ht="16.5">
      <c t="str" s="220" r="A16">
        <f>'Spielplan Sa'!I8</f>
        <v>TV Segnitz</v>
      </c>
      <c t="str" s="174" r="B16">
        <f>P10</f>
        <v>11</v>
      </c>
      <c t="s" s="175" r="C16">
        <v>1296</v>
      </c>
      <c t="str" s="176" r="D16">
        <f>N10</f>
        <v>7</v>
      </c>
      <c t="str" s="177" r="E16">
        <f>S10</f>
        <v>26</v>
      </c>
      <c t="s" s="175" r="F16">
        <v>1297</v>
      </c>
      <c t="str" s="178" r="G16">
        <f>Q10</f>
        <v>20</v>
      </c>
      <c t="str" s="174" r="H16">
        <f>P13</f>
        <v>6</v>
      </c>
      <c t="s" s="175" r="I16">
        <v>1298</v>
      </c>
      <c t="str" s="176" r="J16">
        <f>N13</f>
        <v>11</v>
      </c>
      <c t="str" s="177" r="K16">
        <f>S13</f>
        <v>31</v>
      </c>
      <c t="s" s="175" r="L16">
        <v>1299</v>
      </c>
      <c t="str" s="178" r="M16">
        <f>Q13</f>
        <v>32</v>
      </c>
      <c t="s" s="217" r="N16">
        <v>1300</v>
      </c>
      <c t="str" s="174" r="T16">
        <f>'Ergebnisse Sa'!Q131</f>
        <v>5</v>
      </c>
      <c t="s" s="175" r="U16">
        <v>1301</v>
      </c>
      <c t="str" s="176" r="V16">
        <f>'Ergebnisse Sa'!S131</f>
        <v>11</v>
      </c>
      <c t="str" s="177" r="W16">
        <f>T16+T17+T18</f>
        <v>17</v>
      </c>
      <c t="s" s="175" r="X16">
        <v>1302</v>
      </c>
      <c t="str" s="178" r="Y16">
        <f>V16+V17+V18</f>
        <v>25</v>
      </c>
      <c t="str" s="174" r="Z16">
        <f>'Ergebnisse Sa'!Q134</f>
        <v>11</v>
      </c>
      <c t="s" s="175" r="AA16">
        <v>1303</v>
      </c>
      <c t="str" s="176" r="AB16">
        <f>'Ergebnisse Sa'!S134</f>
        <v>6</v>
      </c>
      <c t="str" s="177" r="AC16">
        <f>Z16+Z17+Z18</f>
        <v>22</v>
      </c>
      <c t="s" s="175" r="AD16">
        <v>1304</v>
      </c>
      <c t="str" s="178" r="AE16">
        <f>AB16+AB17+AB18</f>
        <v>13</v>
      </c>
      <c t="str" s="174" r="AF16">
        <f>'Ergebnisse Sa'!Q128</f>
        <v>11</v>
      </c>
      <c t="s" s="175" r="AG16">
        <v>1305</v>
      </c>
      <c t="str" s="176" r="AH16">
        <f>'Ergebnisse Sa'!S128</f>
        <v>3</v>
      </c>
      <c t="str" s="177" r="AI16">
        <f>AF16+AF17+AF18</f>
        <v>22</v>
      </c>
      <c t="s" s="175" r="AJ16">
        <v>1306</v>
      </c>
      <c t="str" s="178" r="AK16">
        <f>AH16+AH17+AH18</f>
        <v>9</v>
      </c>
      <c t="str" s="179" r="AL16">
        <f>IF(E16="",0,+E16+IF(K16="",0,+K16+IF(W16="",0,+W16+IF(AC16="",0,+AC16)+IF(AI16="",0,+AI16))))</f>
        <v>118</v>
      </c>
      <c t="s" s="218" r="AM16">
        <v>1307</v>
      </c>
      <c t="str" s="181" r="AN16">
        <f>IF(G16="",0,+G16+IF(M16="",0,+M16+IF(Y16="",0,+Y16+IF(AE16="",0,+AE16)+IF(AK16="",0,+AK16))))</f>
        <v>99</v>
      </c>
      <c s="182" r="AO16"/>
      <c s="183" r="AP16"/>
      <c s="184" r="AQ16"/>
      <c t="str" s="185" r="AR16">
        <f>AL16</f>
        <v>118</v>
      </c>
      <c t="str" s="185" r="AS16">
        <f>(AL16-AN16)*1000</f>
        <v>19000</v>
      </c>
      <c s="185" r="AT16"/>
      <c s="185" r="AU16"/>
      <c s="185" r="AV16"/>
      <c s="185" r="AW16"/>
      <c s="186" r="AX16">
        <v>3.0</v>
      </c>
    </row>
    <row customHeight="1" r="17" ht="16.5">
      <c t="str" s="189" r="B17">
        <f>P11</f>
        <v>15</v>
      </c>
      <c t="s" s="190" r="C17">
        <v>1308</v>
      </c>
      <c t="str" s="191" r="D17">
        <f>N11</f>
        <v>13</v>
      </c>
      <c t="str" s="192" r="E17">
        <f>S11</f>
        <v>2</v>
      </c>
      <c t="s" s="190" r="F17">
        <v>1309</v>
      </c>
      <c t="str" s="193" r="G17">
        <f>Q11</f>
        <v>0</v>
      </c>
      <c t="str" s="189" r="H17">
        <f>P14</f>
        <v>11</v>
      </c>
      <c t="s" s="190" r="I17">
        <v>1310</v>
      </c>
      <c t="str" s="191" r="J17">
        <f>N14</f>
        <v>6</v>
      </c>
      <c t="str" s="192" r="K17">
        <f>S14</f>
        <v>1</v>
      </c>
      <c t="s" s="190" r="L17">
        <v>1311</v>
      </c>
      <c t="str" s="193" r="M17">
        <f>Q14</f>
        <v>2</v>
      </c>
      <c t="str" s="189" r="T17">
        <f>'Ergebnisse Sa'!U131</f>
        <v>12</v>
      </c>
      <c t="s" s="190" r="U17">
        <v>1312</v>
      </c>
      <c t="str" s="191" r="V17">
        <f>'Ergebnisse Sa'!W131</f>
        <v>14</v>
      </c>
      <c t="str" s="192" r="W17">
        <f>'Ergebnisse Sa'!AH131</f>
        <v>0</v>
      </c>
      <c t="s" s="190" r="X17">
        <v>1313</v>
      </c>
      <c t="str" s="193" r="Y17">
        <f>'Ergebnisse Sa'!AJ131</f>
        <v>2</v>
      </c>
      <c t="str" s="189" r="Z17">
        <f>'Ergebnisse Sa'!U134</f>
        <v>11</v>
      </c>
      <c t="s" s="190" r="AA17">
        <v>1314</v>
      </c>
      <c t="str" s="191" r="AB17">
        <f>'Ergebnisse Sa'!W134</f>
        <v>7</v>
      </c>
      <c t="str" s="192" r="AC17">
        <f>'Ergebnisse Sa'!AH134</f>
        <v>2</v>
      </c>
      <c t="s" s="190" r="AD17">
        <v>1315</v>
      </c>
      <c t="str" s="193" r="AE17">
        <f>'Ergebnisse Sa'!AJ134</f>
        <v>0</v>
      </c>
      <c t="str" s="189" r="AF17">
        <f>'Ergebnisse Sa'!U128</f>
        <v>11</v>
      </c>
      <c t="s" s="190" r="AG17">
        <v>1316</v>
      </c>
      <c t="str" s="191" r="AH17">
        <f>'Ergebnisse Sa'!W128</f>
        <v>6</v>
      </c>
      <c t="str" s="192" r="AI17">
        <f>'Ergebnisse Sa'!AH128</f>
        <v>2</v>
      </c>
      <c t="s" s="190" r="AJ17">
        <v>1317</v>
      </c>
      <c t="str" s="193" r="AK17">
        <f>'Ergebnisse Sa'!AJ128</f>
        <v>0</v>
      </c>
      <c t="str" s="194" r="AL17">
        <f>E17+K17+W17+AC17+AI17</f>
        <v>7</v>
      </c>
      <c t="s" s="219" r="AM17">
        <v>1318</v>
      </c>
      <c t="str" s="196" r="AN17">
        <f>G17+M17+Y17+AE17+AK17</f>
        <v>4</v>
      </c>
      <c s="197" r="AO17"/>
      <c s="78" r="AP17"/>
      <c s="198" r="AQ17"/>
      <c s="199" r="AR17"/>
      <c s="200" r="AS17"/>
      <c t="str" s="200" r="AT17">
        <f>AL17*100000</f>
        <v>700000</v>
      </c>
      <c t="str" s="200" r="AU17">
        <f>(AL17-AN17)*1000000</f>
        <v>3000000</v>
      </c>
      <c s="201" r="AV17"/>
      <c t="str" s="200" r="AW17">
        <f>AV18+AU17+AT17+AS16+AR16</f>
        <v>63719118</v>
      </c>
    </row>
    <row customHeight="1" r="18" ht="16.5">
      <c t="str" s="204" r="B18">
        <f>P12</f>
        <v/>
      </c>
      <c t="s" s="205" r="C18">
        <v>1319</v>
      </c>
      <c t="str" s="206" r="D18">
        <f>N12</f>
        <v/>
      </c>
      <c t="str" s="207" r="E18">
        <f>S12</f>
        <v>2</v>
      </c>
      <c t="s" s="205" r="F18">
        <v>1320</v>
      </c>
      <c t="str" s="208" r="G18">
        <f>Q12</f>
        <v>0</v>
      </c>
      <c t="str" s="204" r="H18">
        <f>P15</f>
        <v>14</v>
      </c>
      <c t="s" s="205" r="I18">
        <v>1321</v>
      </c>
      <c t="str" s="206" r="J18">
        <f>N15</f>
        <v>15</v>
      </c>
      <c t="str" s="207" r="K18">
        <f>S15</f>
        <v>0</v>
      </c>
      <c t="s" s="205" r="L18">
        <v>1322</v>
      </c>
      <c t="str" s="208" r="M18">
        <f>Q15</f>
        <v>2</v>
      </c>
      <c t="str" s="204" r="T18">
        <f>'Ergebnisse Sa'!Y131</f>
        <v/>
      </c>
      <c t="s" s="205" r="U18">
        <v>1323</v>
      </c>
      <c t="str" s="206" r="V18">
        <f>'Ergebnisse Sa'!AA131</f>
        <v/>
      </c>
      <c t="str" s="207" r="W18">
        <f>'Ergebnisse Sa'!AK131</f>
        <v>0</v>
      </c>
      <c t="s" s="205" r="X18">
        <v>1324</v>
      </c>
      <c t="str" s="208" r="Y18">
        <f>'Ergebnisse Sa'!AM131</f>
        <v>2</v>
      </c>
      <c t="str" s="204" r="Z18">
        <f>'Ergebnisse Sa'!Y134</f>
        <v/>
      </c>
      <c t="s" s="205" r="AA18">
        <v>1325</v>
      </c>
      <c t="str" s="206" r="AB18">
        <f>'Ergebnisse Sa'!AA134</f>
        <v/>
      </c>
      <c t="str" s="207" r="AC18">
        <f>'Ergebnisse Sa'!AK134</f>
        <v>2</v>
      </c>
      <c t="s" s="205" r="AD18">
        <v>1326</v>
      </c>
      <c t="str" s="208" r="AE18">
        <f>'Ergebnisse Sa'!AM134</f>
        <v>0</v>
      </c>
      <c t="str" s="204" r="AF18">
        <f>'Ergebnisse Sa'!Y128</f>
        <v/>
      </c>
      <c t="s" s="205" r="AG18">
        <v>1327</v>
      </c>
      <c t="str" s="206" r="AH18">
        <f>'Ergebnisse Sa'!AA128</f>
        <v/>
      </c>
      <c t="str" s="207" r="AI18">
        <f>'Ergebnisse Sa'!AK128</f>
        <v>2</v>
      </c>
      <c t="s" s="205" r="AJ18">
        <v>1328</v>
      </c>
      <c t="str" s="208" r="AK18">
        <f>'Ergebnisse Sa'!AM128</f>
        <v>0</v>
      </c>
      <c t="str" s="209" r="AL18">
        <f>E18+K18+W18+AC18+AI18</f>
        <v>6</v>
      </c>
      <c t="s" s="4" r="AM18">
        <v>1329</v>
      </c>
      <c t="str" s="209" r="AN18">
        <f>G18+M18+Y18+AE18+AK18</f>
        <v>4</v>
      </c>
      <c t="str" s="210" r="AO18">
        <f>AL18</f>
        <v>6</v>
      </c>
      <c t="s" s="211" r="AP18">
        <v>1330</v>
      </c>
      <c t="str" s="212" r="AQ18">
        <f>AN18</f>
        <v>4</v>
      </c>
      <c s="213" r="AR18"/>
      <c s="214" r="AS18"/>
      <c s="214" r="AT18"/>
      <c s="214" r="AU18"/>
      <c t="str" s="215" r="AV18">
        <f>AO18*10000000</f>
        <v>60000000</v>
      </c>
      <c s="214" r="AW18"/>
    </row>
    <row customHeight="1" r="19" ht="16.5">
      <c t="str" s="171" r="A19">
        <f>'Spielplan Sa'!I9</f>
        <v>TV Brettorf</v>
      </c>
      <c t="str" s="174" r="B19">
        <f>V10</f>
        <v>11</v>
      </c>
      <c t="s" s="175" r="C19">
        <v>1331</v>
      </c>
      <c t="str" s="176" r="D19">
        <f>T10</f>
        <v>3</v>
      </c>
      <c t="str" s="177" r="E19">
        <f>Y10</f>
        <v>22</v>
      </c>
      <c t="s" s="175" r="F19">
        <v>1332</v>
      </c>
      <c t="str" s="178" r="G19">
        <f>W10</f>
        <v>11</v>
      </c>
      <c t="str" s="174" r="H19">
        <f>V13</f>
        <v>11</v>
      </c>
      <c t="s" s="175" r="I19">
        <v>1333</v>
      </c>
      <c t="str" s="176" r="J19">
        <f>T13</f>
        <v>9</v>
      </c>
      <c t="str" s="177" r="K19">
        <f>Y13</f>
        <v>22</v>
      </c>
      <c t="s" s="175" r="L19">
        <v>1334</v>
      </c>
      <c t="str" s="178" r="M19">
        <f>W13</f>
        <v>16</v>
      </c>
      <c t="str" s="174" r="N19">
        <f>V16</f>
        <v>11</v>
      </c>
      <c t="s" s="175" r="O19">
        <v>1335</v>
      </c>
      <c t="str" s="176" r="P19">
        <f>T16</f>
        <v>5</v>
      </c>
      <c t="str" s="177" r="Q19">
        <f>Y16</f>
        <v>25</v>
      </c>
      <c t="s" s="175" r="R19">
        <v>1336</v>
      </c>
      <c t="str" s="178" r="S19">
        <f>W16</f>
        <v>17</v>
      </c>
      <c t="s" s="217" r="T19">
        <v>1337</v>
      </c>
      <c t="str" s="174" r="Z19">
        <f>'Ergebnisse Sa'!Q140</f>
        <v>8</v>
      </c>
      <c t="s" s="175" r="AA19">
        <v>1338</v>
      </c>
      <c t="str" s="176" r="AB19">
        <f>'Ergebnisse Sa'!S140</f>
        <v>11</v>
      </c>
      <c t="str" s="177" r="AC19">
        <f>Z19+Z20+Z21</f>
        <v>22</v>
      </c>
      <c t="s" s="175" r="AD19">
        <v>1339</v>
      </c>
      <c t="str" s="178" r="AE19">
        <f>AB19+AB20+AB21</f>
        <v>27</v>
      </c>
      <c t="str" s="174" r="AF19">
        <f>'Ergebnisse Sa'!Q136</f>
        <v>11</v>
      </c>
      <c t="s" s="175" r="AG19">
        <v>1340</v>
      </c>
      <c t="str" s="176" r="AH19">
        <f>'Ergebnisse Sa'!S136</f>
        <v>2</v>
      </c>
      <c t="str" s="177" r="AI19">
        <f>AF19+AF20+AF21</f>
        <v>22</v>
      </c>
      <c t="s" s="175" r="AJ19">
        <v>1341</v>
      </c>
      <c t="str" s="178" r="AK19">
        <f>AH19+AH20+AH21</f>
        <v>9</v>
      </c>
      <c t="str" s="179" r="AL19">
        <f>IF(E19="",0,+E19+IF(K19="",0,+K19+IF(Q19="",0,+Q19+IF(AC19="",0,+AC19)+IF(AI19="",0,+AI19))))</f>
        <v>113</v>
      </c>
      <c t="s" s="218" r="AM19">
        <v>1342</v>
      </c>
      <c t="str" s="181" r="AN19">
        <f>IF(G19="",0,+G19+IF(M19="",0,+M19+IF(S19="",0,+S19+IF(AE19="",0,+AE19)+IF(AK19="",0,+AK19))))</f>
        <v>80</v>
      </c>
      <c s="182" r="AO19"/>
      <c s="183" r="AP19"/>
      <c s="184" r="AQ19"/>
      <c t="str" s="185" r="AR19">
        <f>AL19</f>
        <v>113</v>
      </c>
      <c t="str" s="185" r="AS19">
        <f>(AL19-AN19)*1000</f>
        <v>33000</v>
      </c>
      <c s="185" r="AT19"/>
      <c s="185" r="AU19"/>
      <c s="185" r="AV19"/>
      <c s="185" r="AW19"/>
      <c s="186" r="AX19">
        <v>1.0</v>
      </c>
    </row>
    <row customHeight="1" r="20" ht="16.5">
      <c t="str" s="189" r="B20">
        <f>V11</f>
        <v>11</v>
      </c>
      <c t="s" s="190" r="C20">
        <v>1343</v>
      </c>
      <c t="str" s="191" r="D20">
        <f>T11</f>
        <v>8</v>
      </c>
      <c t="str" s="192" r="E20">
        <f>Y11</f>
        <v>2</v>
      </c>
      <c t="s" s="190" r="F20">
        <v>1344</v>
      </c>
      <c t="str" s="193" r="G20">
        <f>W11</f>
        <v>0</v>
      </c>
      <c t="str" s="189" r="H20">
        <f>V14</f>
        <v>11</v>
      </c>
      <c t="s" s="190" r="I20">
        <v>1345</v>
      </c>
      <c t="str" s="191" r="J20">
        <f>T14</f>
        <v>7</v>
      </c>
      <c t="str" s="192" r="K20">
        <f>Y14</f>
        <v>2</v>
      </c>
      <c t="s" s="190" r="L20">
        <v>1346</v>
      </c>
      <c t="str" s="193" r="M20">
        <f>W14</f>
        <v>0</v>
      </c>
      <c t="str" s="189" r="N20">
        <f>V17</f>
        <v>14</v>
      </c>
      <c t="s" s="190" r="O20">
        <v>1347</v>
      </c>
      <c t="str" s="191" r="P20">
        <f>T17</f>
        <v>12</v>
      </c>
      <c t="str" s="192" r="Q20">
        <f>Y17</f>
        <v>2</v>
      </c>
      <c t="s" s="190" r="R20">
        <v>1348</v>
      </c>
      <c t="str" s="193" r="S20">
        <f>W17</f>
        <v>0</v>
      </c>
      <c t="str" s="189" r="Z20">
        <f>'Ergebnisse Sa'!U140</f>
        <v>11</v>
      </c>
      <c t="s" s="190" r="AA20">
        <v>1349</v>
      </c>
      <c t="str" s="191" r="AB20">
        <f>'Ergebnisse Sa'!W140</f>
        <v>5</v>
      </c>
      <c t="str" s="192" r="AC20">
        <f>'Ergebnisse Sa'!AH140</f>
        <v>1</v>
      </c>
      <c t="s" s="190" r="AD20">
        <v>1350</v>
      </c>
      <c t="str" s="193" r="AE20">
        <f>'Ergebnisse Sa'!AJ140</f>
        <v>2</v>
      </c>
      <c t="str" s="189" r="AF20">
        <f>'Ergebnisse Sa'!U136</f>
        <v>11</v>
      </c>
      <c t="s" s="190" r="AG20">
        <v>1351</v>
      </c>
      <c t="str" s="191" r="AH20">
        <f>'Ergebnisse Sa'!W136</f>
        <v>7</v>
      </c>
      <c t="str" s="192" r="AI20">
        <f>'Ergebnisse Sa'!AH136</f>
        <v>2</v>
      </c>
      <c t="s" s="190" r="AJ20">
        <v>1352</v>
      </c>
      <c t="str" s="193" r="AK20">
        <f>'Ergebnisse Sa'!AJ136</f>
        <v>0</v>
      </c>
      <c t="str" s="194" r="AL20">
        <f>E20+K20+Q20+AC20+AI20</f>
        <v>9</v>
      </c>
      <c t="s" s="219" r="AM20">
        <v>1353</v>
      </c>
      <c t="str" s="196" r="AN20">
        <f>G20+M20+S20+AE20+AK20</f>
        <v>2</v>
      </c>
      <c s="197" r="AO20"/>
      <c s="78" r="AP20"/>
      <c s="198" r="AQ20"/>
      <c s="199" r="AR20"/>
      <c s="200" r="AS20"/>
      <c t="str" s="200" r="AT20">
        <f>AL20*100000</f>
        <v>900000</v>
      </c>
      <c t="str" s="200" r="AU20">
        <f>(AL20-AN20)*1000000</f>
        <v>7000000</v>
      </c>
      <c s="201" r="AV20"/>
      <c t="str" s="200" r="AW20">
        <f>AV21+AU20+AT20+AS19+AR19</f>
        <v>87933113</v>
      </c>
    </row>
    <row customHeight="1" r="21" ht="16.5">
      <c t="str" s="204" r="B21">
        <f>V12</f>
        <v/>
      </c>
      <c t="s" s="205" r="C21">
        <v>1354</v>
      </c>
      <c t="str" s="206" r="D21">
        <f>T12</f>
        <v/>
      </c>
      <c t="str" s="207" r="E21">
        <f>Y12</f>
        <v>2</v>
      </c>
      <c t="s" s="205" r="F21">
        <v>1355</v>
      </c>
      <c t="str" s="208" r="G21">
        <f>W12</f>
        <v>0</v>
      </c>
      <c t="str" s="204" r="H21">
        <f>V15</f>
        <v/>
      </c>
      <c t="s" s="205" r="I21">
        <v>1356</v>
      </c>
      <c t="str" s="206" r="J21">
        <f>T15</f>
        <v/>
      </c>
      <c t="str" s="207" r="K21">
        <f>Y15</f>
        <v>2</v>
      </c>
      <c t="s" s="205" r="L21">
        <v>1357</v>
      </c>
      <c t="str" s="208" r="M21">
        <f>W15</f>
        <v>0</v>
      </c>
      <c t="str" s="204" r="N21">
        <f>V18</f>
        <v/>
      </c>
      <c t="s" s="205" r="O21">
        <v>1358</v>
      </c>
      <c t="str" s="206" r="P21">
        <f>T18</f>
        <v/>
      </c>
      <c t="str" s="207" r="Q21">
        <f>Y18</f>
        <v>2</v>
      </c>
      <c t="s" s="205" r="R21">
        <v>1359</v>
      </c>
      <c t="str" s="208" r="S21">
        <f>W18</f>
        <v>0</v>
      </c>
      <c t="str" s="204" r="Z21">
        <f>'Ergebnisse Sa'!Y140</f>
        <v>3</v>
      </c>
      <c t="s" s="205" r="AA21">
        <v>1360</v>
      </c>
      <c t="str" s="206" r="AB21">
        <f>'Ergebnisse Sa'!AA140</f>
        <v>11</v>
      </c>
      <c t="str" s="207" r="AC21">
        <f>'Ergebnisse Sa'!AK140</f>
        <v>0</v>
      </c>
      <c t="s" s="205" r="AD21">
        <v>1361</v>
      </c>
      <c t="str" s="208" r="AE21">
        <f>'Ergebnisse Sa'!AM140</f>
        <v>2</v>
      </c>
      <c t="str" s="204" r="AF21">
        <f>'Ergebnisse Sa'!Y136</f>
        <v/>
      </c>
      <c t="s" s="205" r="AG21">
        <v>1362</v>
      </c>
      <c t="str" s="206" r="AH21">
        <f>'Ergebnisse Sa'!AA136</f>
        <v/>
      </c>
      <c t="str" s="207" r="AI21">
        <f>'Ergebnisse Sa'!AK136</f>
        <v>2</v>
      </c>
      <c t="s" s="205" r="AJ21">
        <v>1363</v>
      </c>
      <c t="str" s="208" r="AK21">
        <f>'Ergebnisse Sa'!AM136</f>
        <v>0</v>
      </c>
      <c t="str" s="209" r="AL21">
        <f>E21+K21+Q21+AC21+AI21</f>
        <v>8</v>
      </c>
      <c t="s" s="4" r="AM21">
        <v>1364</v>
      </c>
      <c t="str" s="209" r="AN21">
        <f>G21+M21+S21+AE21+AK21</f>
        <v>2</v>
      </c>
      <c t="str" s="210" r="AO21">
        <f>AL21</f>
        <v>8</v>
      </c>
      <c t="s" s="211" r="AP21">
        <v>1365</v>
      </c>
      <c t="str" s="212" r="AQ21">
        <f>AN21</f>
        <v>2</v>
      </c>
      <c s="213" r="AR21"/>
      <c s="214" r="AS21"/>
      <c s="214" r="AT21"/>
      <c s="214" r="AU21"/>
      <c t="str" s="215" r="AV21">
        <f>AO21*10000000</f>
        <v>80000000</v>
      </c>
      <c s="214" r="AW21"/>
    </row>
    <row customHeight="1" r="22" ht="16.5">
      <c t="str" s="171" r="A22">
        <f>'Spielplan Sa'!I10</f>
        <v>NlV Vaihingen</v>
      </c>
      <c t="str" s="174" r="B22">
        <f>AB10</f>
        <v>11</v>
      </c>
      <c t="s" s="175" r="C22">
        <v>1366</v>
      </c>
      <c t="str" s="176" r="D22">
        <f>Z10</f>
        <v>8</v>
      </c>
      <c t="str" s="177" r="E22">
        <f>AE10</f>
        <v>22</v>
      </c>
      <c t="s" s="175" r="F22">
        <v>1367</v>
      </c>
      <c t="str" s="178" r="G22">
        <f>AC10</f>
        <v>13</v>
      </c>
      <c t="str" s="174" r="H22">
        <f>AB13</f>
        <v>11</v>
      </c>
      <c t="s" s="175" r="I22">
        <v>1368</v>
      </c>
      <c t="str" s="176" r="J22">
        <f>Z13</f>
        <v>9</v>
      </c>
      <c t="str" s="177" r="K22">
        <f>AE13</f>
        <v>30</v>
      </c>
      <c t="s" s="175" r="L22">
        <v>1369</v>
      </c>
      <c t="str" s="178" r="M22">
        <f>AC13</f>
        <v>25</v>
      </c>
      <c t="str" s="174" r="N22">
        <f>AB16</f>
        <v>6</v>
      </c>
      <c t="s" s="175" r="O22">
        <v>1370</v>
      </c>
      <c t="str" s="176" r="P22">
        <f>Z16</f>
        <v>11</v>
      </c>
      <c t="str" s="177" r="Q22">
        <f>AE16</f>
        <v>13</v>
      </c>
      <c t="s" s="175" r="R22">
        <v>1371</v>
      </c>
      <c t="str" s="178" r="S22">
        <f>AC16</f>
        <v>22</v>
      </c>
      <c t="str" s="174" r="T22">
        <f>AB19</f>
        <v>11</v>
      </c>
      <c t="s" s="175" r="U22">
        <v>1372</v>
      </c>
      <c t="str" s="176" r="V22">
        <f>Z19</f>
        <v>8</v>
      </c>
      <c t="str" s="177" r="W22">
        <f>AE19</f>
        <v>27</v>
      </c>
      <c t="s" s="175" r="X22">
        <v>1373</v>
      </c>
      <c t="str" s="178" r="Y22">
        <f>AC19</f>
        <v>22</v>
      </c>
      <c s="217" r="Z22"/>
      <c t="str" s="174" r="AF22">
        <f>'Ergebnisse Sa'!Q138</f>
        <v>11</v>
      </c>
      <c t="s" s="175" r="AG22">
        <v>1374</v>
      </c>
      <c t="str" s="176" r="AH22">
        <f>'Ergebnisse Sa'!S138</f>
        <v>4</v>
      </c>
      <c t="str" s="177" r="AI22">
        <f>AF22+AF23+AF24</f>
        <v>22</v>
      </c>
      <c t="s" s="175" r="AJ22">
        <v>1375</v>
      </c>
      <c t="str" s="178" r="AK22">
        <f>AH22+AH23+AH24</f>
        <v>8</v>
      </c>
      <c t="str" s="179" r="AL22">
        <f>IF(E22="",0,+E22+IF(K22="",0,+K22+IF(Q22="",0,+Q22+IF(W22="",0,+W22)+IF(AI22="",0,+AI22))))</f>
        <v>114</v>
      </c>
      <c t="s" s="218" r="AM22">
        <v>1376</v>
      </c>
      <c t="str" s="181" r="AN22">
        <f>IF(G22="",0,+G22+IF(M22="",0,+M22+IF(S22="",0,+S22+IF(Y22="",0,+Y22)+IF(AK22="",0,+AK22))))</f>
        <v>90</v>
      </c>
      <c s="182" r="AO22"/>
      <c s="183" r="AP22"/>
      <c s="184" r="AQ22"/>
      <c t="str" s="185" r="AR22">
        <f>AL22</f>
        <v>114</v>
      </c>
      <c t="str" s="185" r="AS22">
        <f>(AL22-AN22)*1000</f>
        <v>24000</v>
      </c>
      <c s="185" r="AT22"/>
      <c s="185" r="AU22"/>
      <c s="185" r="AV22"/>
      <c s="185" r="AW22"/>
      <c s="186" r="AX22">
        <v>2.0</v>
      </c>
    </row>
    <row customHeight="1" r="23" ht="16.5">
      <c t="str" s="189" r="B23">
        <f>AB11</f>
        <v>11</v>
      </c>
      <c t="s" s="190" r="C23">
        <v>1377</v>
      </c>
      <c t="str" s="191" r="D23">
        <f>Z11</f>
        <v>5</v>
      </c>
      <c t="str" s="192" r="E23">
        <f>AE11</f>
        <v>2</v>
      </c>
      <c t="s" s="190" r="F23">
        <v>1378</v>
      </c>
      <c t="str" s="193" r="G23">
        <f>AC11</f>
        <v>0</v>
      </c>
      <c t="str" s="189" r="H23">
        <f>AB14</f>
        <v>8</v>
      </c>
      <c t="s" s="190" r="I23">
        <v>1379</v>
      </c>
      <c t="str" s="191" r="J23">
        <f>Z14</f>
        <v>11</v>
      </c>
      <c t="str" s="192" r="K23">
        <f>AE14</f>
        <v>2</v>
      </c>
      <c t="s" s="190" r="L23">
        <v>1380</v>
      </c>
      <c t="str" s="193" r="M23">
        <f>AC14</f>
        <v>1</v>
      </c>
      <c t="str" s="189" r="N23">
        <f>AB17</f>
        <v>7</v>
      </c>
      <c t="s" s="190" r="O23">
        <v>1381</v>
      </c>
      <c t="str" s="191" r="P23">
        <f>Z17</f>
        <v>11</v>
      </c>
      <c t="str" s="192" r="Q23">
        <f>AE17</f>
        <v>0</v>
      </c>
      <c t="s" s="190" r="R23">
        <v>1382</v>
      </c>
      <c t="str" s="193" r="S23">
        <f>AC17</f>
        <v>2</v>
      </c>
      <c t="str" s="189" r="T23">
        <f>AB20</f>
        <v>5</v>
      </c>
      <c t="s" s="190" r="U23">
        <v>1383</v>
      </c>
      <c t="str" s="191" r="V23">
        <f>Z20</f>
        <v>11</v>
      </c>
      <c t="str" s="192" r="W23">
        <f>AE20</f>
        <v>2</v>
      </c>
      <c t="s" s="190" r="X23">
        <v>1384</v>
      </c>
      <c t="str" s="193" r="Y23">
        <f>AC20</f>
        <v>1</v>
      </c>
      <c t="str" s="189" r="AF23">
        <f>'Ergebnisse Sa'!U138</f>
        <v>11</v>
      </c>
      <c t="s" s="190" r="AG23">
        <v>1385</v>
      </c>
      <c t="str" s="191" r="AH23">
        <f>'Ergebnisse Sa'!W138</f>
        <v>4</v>
      </c>
      <c t="str" s="192" r="AI23">
        <f>'Ergebnisse Sa'!AH138</f>
        <v>2</v>
      </c>
      <c t="s" s="190" r="AJ23">
        <v>1386</v>
      </c>
      <c t="str" s="193" r="AK23">
        <f>'Ergebnisse Sa'!AJ138</f>
        <v>0</v>
      </c>
      <c t="str" s="194" r="AL23">
        <f>E23+K23+Q23+W23+AI23</f>
        <v>8</v>
      </c>
      <c t="s" s="219" r="AM23">
        <v>1387</v>
      </c>
      <c t="str" s="196" r="AN23">
        <f>G23+M23+S23+Y23+AK23</f>
        <v>4</v>
      </c>
      <c s="197" r="AO23"/>
      <c s="78" r="AP23"/>
      <c s="198" r="AQ23"/>
      <c s="199" r="AR23"/>
      <c s="200" r="AS23"/>
      <c t="str" s="200" r="AT23">
        <f>AL23*100000</f>
        <v>800000</v>
      </c>
      <c t="str" s="200" r="AU23">
        <f>(AL23-AN23)*1000000</f>
        <v>4000000</v>
      </c>
      <c s="201" r="AV23"/>
      <c t="str" s="200" r="AW23">
        <f>AV24+AU23+AT23+AS22+AR22</f>
        <v>84824114</v>
      </c>
    </row>
    <row customHeight="1" r="24" ht="16.5">
      <c t="str" s="204" r="B24">
        <f>AB12</f>
        <v/>
      </c>
      <c t="s" s="205" r="C24">
        <v>1388</v>
      </c>
      <c t="str" s="206" r="D24">
        <f>Z12</f>
        <v/>
      </c>
      <c t="str" s="207" r="E24">
        <f>AE12</f>
        <v>2</v>
      </c>
      <c t="s" s="205" r="F24">
        <v>1389</v>
      </c>
      <c t="str" s="208" r="G24">
        <f>AC12</f>
        <v>0</v>
      </c>
      <c t="str" s="204" r="H24">
        <f>AB15</f>
        <v>11</v>
      </c>
      <c t="s" s="205" r="I24">
        <v>1390</v>
      </c>
      <c t="str" s="206" r="J24">
        <f>Z15</f>
        <v>5</v>
      </c>
      <c t="str" s="207" r="K24">
        <f>AE15</f>
        <v>2</v>
      </c>
      <c t="s" s="205" r="L24">
        <v>1391</v>
      </c>
      <c t="str" s="208" r="M24">
        <f>AC15</f>
        <v>0</v>
      </c>
      <c t="str" s="204" r="N24">
        <f>AB18</f>
        <v/>
      </c>
      <c t="s" s="205" r="O24">
        <v>1392</v>
      </c>
      <c t="str" s="206" r="P24">
        <f>Z18</f>
        <v/>
      </c>
      <c t="str" s="207" r="Q24">
        <f>AE18</f>
        <v>0</v>
      </c>
      <c t="s" s="205" r="R24">
        <v>1393</v>
      </c>
      <c t="str" s="208" r="S24">
        <f>AC18</f>
        <v>2</v>
      </c>
      <c t="str" s="204" r="T24">
        <f>AB21</f>
        <v>11</v>
      </c>
      <c t="s" s="205" r="U24">
        <v>1394</v>
      </c>
      <c t="str" s="206" r="V24">
        <f>Z21</f>
        <v>3</v>
      </c>
      <c t="str" s="207" r="W24">
        <f>AE21</f>
        <v>2</v>
      </c>
      <c t="s" s="205" r="X24">
        <v>1395</v>
      </c>
      <c t="str" s="208" r="Y24">
        <f>AC21</f>
        <v>0</v>
      </c>
      <c t="str" s="204" r="AF24">
        <f>'Ergebnisse Sa'!Y138</f>
        <v/>
      </c>
      <c t="s" s="205" r="AG24">
        <v>1396</v>
      </c>
      <c t="str" s="206" r="AH24">
        <f>'Ergebnisse Sa'!AA138</f>
        <v/>
      </c>
      <c t="str" s="207" r="AI24">
        <f>'Ergebnisse Sa'!AK138</f>
        <v>2</v>
      </c>
      <c t="s" s="205" r="AJ24">
        <v>1397</v>
      </c>
      <c t="str" s="208" r="AK24">
        <f>'Ergebnisse Sa'!AM138</f>
        <v>0</v>
      </c>
      <c t="str" s="221" r="AL24">
        <f>E24+K24+Q24+W24+AI24</f>
        <v>8</v>
      </c>
      <c t="s" s="222" r="AM24">
        <v>1398</v>
      </c>
      <c t="str" s="223" r="AN24">
        <f>G24+M24+S24+Y24+AK24</f>
        <v>2</v>
      </c>
      <c t="str" s="224" r="AO24">
        <f>AL24</f>
        <v>8</v>
      </c>
      <c t="s" s="225" r="AP24">
        <v>1399</v>
      </c>
      <c t="str" s="226" r="AQ24">
        <f>AN24</f>
        <v>2</v>
      </c>
      <c s="213" r="AR24"/>
      <c s="214" r="AS24"/>
      <c s="214" r="AT24"/>
      <c s="214" r="AU24"/>
      <c t="str" s="215" r="AV24">
        <f>AO24*10000000</f>
        <v>80000000</v>
      </c>
      <c s="214" r="AW24"/>
    </row>
    <row customHeight="1" r="25" ht="16.5">
      <c t="str" s="171" r="A25">
        <f>'Spielplan Sa'!I11</f>
        <v>TV Dieburg</v>
      </c>
      <c t="str" s="174" r="B25">
        <f>AH10</f>
        <v>9</v>
      </c>
      <c t="s" s="175" r="C25">
        <v>1400</v>
      </c>
      <c t="str" s="176" r="D25">
        <f>AF10</f>
        <v>11</v>
      </c>
      <c t="str" s="177" r="E25">
        <f>AK10</f>
        <v>16</v>
      </c>
      <c t="s" s="175" r="F25">
        <v>1401</v>
      </c>
      <c t="str" s="178" r="G25">
        <f>AI10</f>
        <v>22</v>
      </c>
      <c t="str" s="174" r="H25">
        <f>AH13</f>
        <v>5</v>
      </c>
      <c t="s" s="175" r="I25">
        <v>1402</v>
      </c>
      <c t="str" s="176" r="J25">
        <f>AF13</f>
        <v>11</v>
      </c>
      <c t="str" s="177" r="K25">
        <f>AK13</f>
        <v>11</v>
      </c>
      <c t="s" s="175" r="L25">
        <v>1403</v>
      </c>
      <c t="str" s="178" r="M25">
        <f>AI13</f>
        <v>22</v>
      </c>
      <c t="str" s="174" r="N25">
        <f>AH16</f>
        <v>3</v>
      </c>
      <c t="s" s="175" r="O25">
        <v>1404</v>
      </c>
      <c t="str" s="176" r="P25">
        <f>AF16</f>
        <v>11</v>
      </c>
      <c t="str" s="177" r="Q25">
        <f>AK16</f>
        <v>9</v>
      </c>
      <c t="s" s="175" r="R25">
        <v>1405</v>
      </c>
      <c t="str" s="178" r="S25">
        <f>AI16</f>
        <v>22</v>
      </c>
      <c t="str" s="174" r="T25">
        <f>AH19</f>
        <v>2</v>
      </c>
      <c t="s" s="175" r="U25">
        <v>1406</v>
      </c>
      <c t="str" s="176" r="V25">
        <f>AF19</f>
        <v>11</v>
      </c>
      <c t="str" s="177" r="W25">
        <f>AK19</f>
        <v>9</v>
      </c>
      <c t="s" s="175" r="X25">
        <v>1407</v>
      </c>
      <c t="str" s="178" r="Y25">
        <f>AI19</f>
        <v>22</v>
      </c>
      <c t="str" s="174" r="Z25">
        <f>AH22</f>
        <v>4</v>
      </c>
      <c t="s" s="175" r="AA25">
        <v>1408</v>
      </c>
      <c t="str" s="176" r="AB25">
        <f>AF22</f>
        <v>11</v>
      </c>
      <c t="str" s="177" r="AC25">
        <f>AK22</f>
        <v>8</v>
      </c>
      <c t="s" s="175" r="AD25">
        <v>1409</v>
      </c>
      <c t="str" s="178" r="AE25">
        <f>AI22</f>
        <v>22</v>
      </c>
      <c s="217" r="AF25"/>
      <c t="str" s="181" r="AL25">
        <f>IF(E25="",0,+E25+IF(K25="",0,+K25+IF(Q25="",0,+Q25+IF(W25="",0,+W25)+IF(AC25="",0,+AC25))))</f>
        <v>53</v>
      </c>
      <c t="s" s="218" r="AM25">
        <v>1410</v>
      </c>
      <c t="str" s="181" r="AN25">
        <f>IF(G25="",0,+G25+IF(M25="",0,+M25+IF(S25="",0,+S25+IF(Y25="",0,+Y25)+IF(AE25="",0,+AE25))))</f>
        <v>110</v>
      </c>
      <c s="182" r="AO25"/>
      <c s="183" r="AP25"/>
      <c s="227" r="AQ25"/>
      <c t="str" s="185" r="AR25">
        <f>AL25</f>
        <v>53</v>
      </c>
      <c t="str" s="185" r="AS25">
        <f>(AL25-AN25)*1000</f>
        <v>-57000</v>
      </c>
      <c s="185" r="AT25"/>
      <c s="185" r="AU25"/>
      <c s="185" r="AV25"/>
      <c s="185" r="AW25"/>
      <c s="186" r="AX25">
        <v>6.0</v>
      </c>
    </row>
    <row customHeight="1" r="26" ht="18.0">
      <c t="str" s="189" r="B26">
        <f>AH11</f>
        <v>7</v>
      </c>
      <c t="s" s="190" r="C26">
        <v>1411</v>
      </c>
      <c t="str" s="191" r="D26">
        <f>AF11</f>
        <v>11</v>
      </c>
      <c t="str" s="192" r="E26">
        <f>AK11</f>
        <v>0</v>
      </c>
      <c t="s" s="190" r="F26">
        <v>1412</v>
      </c>
      <c t="str" s="193" r="G26">
        <f>AI11</f>
        <v>2</v>
      </c>
      <c t="str" s="189" r="H26">
        <f>AH14</f>
        <v>6</v>
      </c>
      <c t="s" s="190" r="I26">
        <v>1413</v>
      </c>
      <c t="str" s="191" r="J26">
        <f>AF14</f>
        <v>11</v>
      </c>
      <c t="str" s="192" r="K26">
        <f>AK14</f>
        <v>0</v>
      </c>
      <c t="s" s="190" r="L26">
        <v>1414</v>
      </c>
      <c t="str" s="193" r="M26">
        <f>AI14</f>
        <v>2</v>
      </c>
      <c t="str" s="189" r="N26">
        <f>AH17</f>
        <v>6</v>
      </c>
      <c t="s" s="190" r="O26">
        <v>1415</v>
      </c>
      <c t="str" s="191" r="P26">
        <f>AF17</f>
        <v>11</v>
      </c>
      <c t="str" s="192" r="Q26">
        <f>AK17</f>
        <v>0</v>
      </c>
      <c t="s" s="190" r="R26">
        <v>1416</v>
      </c>
      <c t="str" s="193" r="S26">
        <f>AI17</f>
        <v>2</v>
      </c>
      <c t="str" s="189" r="T26">
        <f>AH20</f>
        <v>7</v>
      </c>
      <c t="s" s="190" r="U26">
        <v>1417</v>
      </c>
      <c t="str" s="191" r="V26">
        <f>AF20</f>
        <v>11</v>
      </c>
      <c t="str" s="192" r="W26">
        <f>AK20</f>
        <v>0</v>
      </c>
      <c t="s" s="190" r="X26">
        <v>1418</v>
      </c>
      <c t="str" s="193" r="Y26">
        <f>AI20</f>
        <v>2</v>
      </c>
      <c t="str" s="189" r="Z26">
        <f>AH23</f>
        <v>4</v>
      </c>
      <c t="s" s="190" r="AA26">
        <v>1419</v>
      </c>
      <c t="str" s="191" r="AB26">
        <f>AF23</f>
        <v>11</v>
      </c>
      <c t="str" s="192" r="AC26">
        <f>AK23</f>
        <v>0</v>
      </c>
      <c t="s" s="190" r="AD26">
        <v>1420</v>
      </c>
      <c t="str" s="193" r="AE26">
        <f>AI23</f>
        <v>2</v>
      </c>
      <c t="str" s="196" r="AL26">
        <f>E26+K26+Q26+W26+AC26</f>
        <v>0</v>
      </c>
      <c t="s" s="219" r="AM26">
        <v>1421</v>
      </c>
      <c t="str" s="196" r="AN26">
        <f>G26+M26+S26+Y26+AE26</f>
        <v>10</v>
      </c>
      <c s="197" r="AO26"/>
      <c s="78" r="AP26"/>
      <c s="228" r="AQ26"/>
      <c s="199" r="AR26"/>
      <c s="200" r="AS26"/>
      <c t="str" s="200" r="AT26">
        <f>AL26*100000</f>
        <v>0</v>
      </c>
      <c t="str" s="200" r="AU26">
        <f>(AL26-AN26)*1000000</f>
        <v>-10000000</v>
      </c>
      <c s="201" r="AV26"/>
      <c t="str" s="200" r="AW26">
        <f>AV27+AU26+AT26+AS25+AR25</f>
        <v>-10056947</v>
      </c>
    </row>
    <row customHeight="1" r="27" ht="18.0">
      <c t="str" s="204" r="B27">
        <f>AH12</f>
        <v/>
      </c>
      <c t="s" s="205" r="C27">
        <v>1422</v>
      </c>
      <c t="str" s="206" r="D27">
        <f>AF12</f>
        <v/>
      </c>
      <c t="str" s="207" r="E27">
        <f>AK12</f>
        <v>0</v>
      </c>
      <c t="s" s="205" r="F27">
        <v>1423</v>
      </c>
      <c t="str" s="208" r="G27">
        <f>AI12</f>
        <v>2</v>
      </c>
      <c t="str" s="204" r="H27">
        <f>AH15</f>
        <v/>
      </c>
      <c t="s" s="205" r="I27">
        <v>1424</v>
      </c>
      <c t="str" s="206" r="J27">
        <f>AF15</f>
        <v/>
      </c>
      <c t="str" s="207" r="K27">
        <f>AK15</f>
        <v>0</v>
      </c>
      <c t="s" s="205" r="L27">
        <v>1425</v>
      </c>
      <c t="str" s="208" r="M27">
        <f>AI15</f>
        <v>2</v>
      </c>
      <c t="str" s="204" r="N27">
        <f>AH18</f>
        <v/>
      </c>
      <c t="s" s="205" r="O27">
        <v>1426</v>
      </c>
      <c t="str" s="206" r="P27">
        <f>AF18</f>
        <v/>
      </c>
      <c t="str" s="207" r="Q27">
        <f>AK18</f>
        <v>0</v>
      </c>
      <c t="s" s="205" r="R27">
        <v>1427</v>
      </c>
      <c t="str" s="208" r="S27">
        <f>AI18</f>
        <v>2</v>
      </c>
      <c t="str" s="204" r="T27">
        <f>AH21</f>
        <v/>
      </c>
      <c t="s" s="205" r="U27">
        <v>1428</v>
      </c>
      <c t="str" s="206" r="V27">
        <f>AF21</f>
        <v/>
      </c>
      <c t="str" s="207" r="W27">
        <f>AK21</f>
        <v>0</v>
      </c>
      <c t="s" s="205" r="X27">
        <v>1429</v>
      </c>
      <c t="str" s="208" r="Y27">
        <f>AI21</f>
        <v>2</v>
      </c>
      <c t="str" s="204" r="Z27">
        <f>AH24</f>
        <v/>
      </c>
      <c t="s" s="205" r="AA27">
        <v>1430</v>
      </c>
      <c t="str" s="206" r="AB27">
        <f>AF24</f>
        <v/>
      </c>
      <c t="str" s="207" r="AC27">
        <f>AK24</f>
        <v>0</v>
      </c>
      <c t="s" s="205" r="AD27">
        <v>1431</v>
      </c>
      <c t="str" s="208" r="AE27">
        <f>AI24</f>
        <v>2</v>
      </c>
      <c t="str" s="223" r="AL27">
        <f>E27+K27+Q27+W27+AC27</f>
        <v>0</v>
      </c>
      <c t="s" s="222" r="AM27">
        <v>1432</v>
      </c>
      <c t="str" s="223" r="AN27">
        <f>G27+M27+S27+Y27+AE27</f>
        <v>10</v>
      </c>
      <c t="str" s="210" r="AO27">
        <f>AL27</f>
        <v>0</v>
      </c>
      <c t="s" s="211" r="AP27">
        <v>1433</v>
      </c>
      <c t="str" s="229" r="AQ27">
        <f>AN27</f>
        <v>10</v>
      </c>
      <c s="213" r="AR27"/>
      <c s="214" r="AS27"/>
      <c s="214" r="AT27"/>
      <c s="214" r="AU27"/>
      <c t="str" s="215" r="AV27">
        <f>AO27*10000000</f>
        <v>0</v>
      </c>
      <c s="214" r="AW27"/>
    </row>
    <row customHeight="1" r="28" hidden="1" ht="18.0">
      <c s="230" r="A28"/>
      <c s="79" r="B28"/>
      <c s="79" r="C28"/>
      <c s="79" r="D28"/>
      <c s="80" r="E28"/>
      <c s="79" r="F28"/>
      <c s="80" r="G28"/>
      <c s="79" r="H28"/>
      <c s="79" r="I28"/>
      <c s="79" r="J28"/>
      <c s="80" r="K28"/>
      <c s="79" r="L28"/>
      <c s="80" r="M28"/>
      <c s="79" r="N28"/>
      <c s="79" r="O28"/>
      <c s="79" r="P28"/>
      <c s="80" r="Q28"/>
      <c s="79" r="R28"/>
      <c s="80" r="S28"/>
      <c s="79" r="T28"/>
      <c s="79" r="U28"/>
      <c s="79" r="V28"/>
      <c s="80" r="W28"/>
      <c s="79" r="X28"/>
      <c s="80" r="Y28"/>
      <c s="79" r="Z28"/>
      <c s="79" r="AA28"/>
      <c s="79" r="AB28"/>
      <c s="80" r="AC28"/>
      <c s="79" r="AD28"/>
      <c s="80" r="AE28"/>
      <c s="79" r="AF28"/>
      <c s="79" r="AG28"/>
      <c s="79" r="AH28"/>
      <c s="79" r="AI28"/>
      <c s="79" r="AJ28"/>
      <c s="79" r="AK28"/>
      <c t="str" s="209" r="AL28">
        <f>AL10+AL13+AL16+AL19+AL22+AL25</f>
        <v>594</v>
      </c>
      <c t="s" s="4" r="AM28">
        <v>1434</v>
      </c>
      <c t="str" s="209" r="AN28">
        <f>AN10+AN13+AN16+AN19+AN22+AN25</f>
        <v>594</v>
      </c>
      <c s="231" r="AO28"/>
      <c s="148" r="AP28"/>
      <c s="231" r="AQ28"/>
      <c s="232" r="AR28"/>
      <c s="233" r="AS28"/>
      <c s="233" r="AT28"/>
      <c s="233" r="AU28"/>
      <c s="234" r="AV28"/>
      <c s="233" r="AW28"/>
      <c s="235" r="AX28"/>
    </row>
    <row customHeight="1" r="29" hidden="1" ht="18.0">
      <c s="230" r="A29"/>
      <c s="79" r="B29"/>
      <c s="79" r="C29"/>
      <c s="79" r="D29"/>
      <c s="80" r="E29"/>
      <c s="79" r="F29"/>
      <c s="80" r="G29"/>
      <c s="79" r="H29"/>
      <c s="79" r="I29"/>
      <c s="79" r="J29"/>
      <c s="80" r="K29"/>
      <c s="79" r="L29"/>
      <c s="80" r="M29"/>
      <c s="79" r="N29"/>
      <c s="79" r="O29"/>
      <c s="79" r="P29"/>
      <c s="80" r="Q29"/>
      <c s="79" r="R29"/>
      <c s="80" r="S29"/>
      <c s="79" r="T29"/>
      <c s="79" r="U29"/>
      <c s="79" r="V29"/>
      <c s="80" r="W29"/>
      <c s="79" r="X29"/>
      <c s="80" r="Y29"/>
      <c s="79" r="Z29"/>
      <c s="79" r="AA29"/>
      <c s="79" r="AB29"/>
      <c s="80" r="AC29"/>
      <c s="79" r="AD29"/>
      <c s="80" r="AE29"/>
      <c s="79" r="AF29"/>
      <c s="79" r="AG29"/>
      <c s="79" r="AH29"/>
      <c s="79" r="AI29"/>
      <c s="79" r="AJ29"/>
      <c s="79" r="AK29"/>
      <c t="str" s="209" r="AL29">
        <f>AL11+AL14+AL17+AL20+AL23+AL26</f>
        <v>33</v>
      </c>
      <c t="s" s="4" r="AM29">
        <v>1435</v>
      </c>
      <c t="str" s="209" r="AN29">
        <f>AN11+AN14+AN17+AN20+AN23+AN26</f>
        <v>33</v>
      </c>
      <c s="231" r="AO29"/>
      <c s="148" r="AP29"/>
      <c s="231" r="AQ29"/>
      <c s="232" r="AR29"/>
      <c s="233" r="AS29"/>
      <c s="233" r="AT29"/>
      <c s="233" r="AU29"/>
      <c s="234" r="AV29"/>
      <c s="233" r="AW29"/>
      <c t="str" s="235" r="AX29">
        <f>SUM(AX10:AX28)</f>
        <v>21</v>
      </c>
    </row>
    <row customHeight="1" r="30" hidden="1" ht="18.0">
      <c s="230" r="A30"/>
      <c s="79" r="B30"/>
      <c s="79" r="C30"/>
      <c s="79" r="D30"/>
      <c s="80" r="E30"/>
      <c s="79" r="F30"/>
      <c s="80" r="G30"/>
      <c s="79" r="H30"/>
      <c s="79" r="I30"/>
      <c s="79" r="J30"/>
      <c s="80" r="K30"/>
      <c s="79" r="L30"/>
      <c s="80" r="M30"/>
      <c s="79" r="N30"/>
      <c s="79" r="O30"/>
      <c s="79" r="P30"/>
      <c s="80" r="Q30"/>
      <c s="79" r="R30"/>
      <c s="80" r="S30"/>
      <c s="79" r="T30"/>
      <c s="79" r="U30"/>
      <c s="79" r="V30"/>
      <c s="80" r="W30"/>
      <c s="79" r="X30"/>
      <c s="80" r="Y30"/>
      <c s="79" r="Z30"/>
      <c s="79" r="AA30"/>
      <c s="79" r="AB30"/>
      <c s="80" r="AC30"/>
      <c s="79" r="AD30"/>
      <c s="80" r="AE30"/>
      <c s="79" r="AF30"/>
      <c s="79" r="AG30"/>
      <c s="79" r="AH30"/>
      <c s="79" r="AI30"/>
      <c s="79" r="AJ30"/>
      <c s="79" r="AK30"/>
      <c t="str" s="209" r="AL30">
        <f>AL12+AL15+AL18+AL21+AL24+AL27</f>
        <v>30</v>
      </c>
      <c t="s" s="4" r="AM30">
        <v>1436</v>
      </c>
      <c t="str" s="209" r="AN30">
        <f>AN12+AN15+AN18+AN21+AN24+AN27</f>
        <v>30</v>
      </c>
      <c s="231" r="AO30"/>
      <c s="148" r="AP30"/>
      <c s="231" r="AQ30"/>
      <c s="232" r="AR30"/>
      <c s="233" r="AS30"/>
      <c s="233" r="AT30"/>
      <c s="233" r="AU30"/>
      <c s="234" r="AV30"/>
      <c s="233" r="AW30"/>
      <c s="7" r="AX30"/>
    </row>
    <row customHeight="1" r="31" ht="18.0">
      <c s="230" r="A31"/>
      <c s="79" r="B31"/>
      <c s="79" r="C31"/>
      <c s="79" r="D31"/>
      <c s="80" r="E31"/>
      <c s="79" r="F31"/>
      <c s="80" r="G31"/>
      <c s="79" r="H31"/>
      <c s="79" r="I31"/>
      <c s="79" r="J31"/>
      <c s="80" r="K31"/>
      <c s="79" r="L31"/>
      <c s="80" r="M31"/>
      <c s="79" r="N31"/>
      <c s="79" r="O31"/>
      <c s="79" r="P31"/>
      <c s="80" r="Q31"/>
      <c s="79" r="R31"/>
      <c s="80" r="S31"/>
      <c s="79" r="T31"/>
      <c s="79" r="U31"/>
      <c s="79" r="V31"/>
      <c s="80" r="W31"/>
      <c s="79" r="X31"/>
      <c s="80" r="Y31"/>
      <c s="79" r="Z31"/>
      <c s="79" r="AA31"/>
      <c s="79" r="AB31"/>
      <c s="80" r="AC31"/>
      <c s="79" r="AD31"/>
      <c s="80" r="AE31"/>
      <c s="79" r="AF31"/>
      <c s="79" r="AG31"/>
      <c s="79" r="AH31"/>
      <c s="80" r="AI31"/>
      <c s="79" r="AJ31"/>
      <c s="80" r="AK31"/>
      <c s="209" r="AL31"/>
      <c s="4" r="AM31"/>
      <c s="209" r="AN31"/>
      <c s="231" r="AO31"/>
      <c s="148" r="AP31"/>
      <c s="231" r="AQ31"/>
      <c s="232" r="AR31"/>
      <c s="233" r="AS31"/>
      <c s="233" r="AT31"/>
      <c s="233" r="AU31"/>
      <c s="234" r="AV31"/>
      <c s="233" r="AW31"/>
      <c s="235" r="AX31"/>
    </row>
    <row customHeight="1" r="32" ht="23.25">
      <c s="3" r="A32"/>
      <c s="236" r="B32"/>
      <c s="236" r="C32"/>
      <c s="236" r="D32"/>
      <c s="236" r="E32"/>
      <c s="236" r="F32"/>
      <c t="s" s="146" r="G32">
        <v>1437</v>
      </c>
      <c s="236" r="AD32"/>
      <c s="236" r="AE32"/>
      <c s="236" r="AF32"/>
      <c s="236" r="AG32"/>
      <c s="236" r="AH32"/>
      <c s="236" r="AI32"/>
      <c s="236" r="AJ32"/>
      <c s="236" r="AK32"/>
      <c s="236" r="AL32"/>
      <c s="236" r="AM32"/>
      <c s="236" r="AN32"/>
      <c s="236" r="AO32"/>
      <c s="236" r="AP32"/>
      <c s="236" r="AQ32"/>
      <c s="236" r="AR32"/>
      <c s="236" r="AS32"/>
      <c s="236" r="AT32"/>
      <c s="236" r="AU32"/>
      <c s="236" r="AV32"/>
      <c s="3" r="AW32"/>
      <c s="7" r="AX32"/>
    </row>
    <row customHeight="1" r="33" ht="6.0">
      <c s="3" r="A33"/>
      <c s="3" r="B33"/>
      <c s="3" r="C33"/>
      <c s="3" r="D33"/>
      <c s="3" r="E33"/>
      <c s="3" r="F33"/>
      <c s="3" r="G33"/>
      <c s="3" r="H33"/>
      <c s="3" r="I33"/>
      <c s="3" r="J33"/>
      <c s="3" r="K33"/>
      <c s="3" r="L33"/>
      <c s="3" r="M33"/>
      <c s="3" r="N33"/>
      <c s="3" r="O33"/>
      <c s="3" r="P33"/>
      <c s="3" r="Q33"/>
      <c s="3" r="R33"/>
      <c s="3" r="S33"/>
      <c s="3" r="T33"/>
      <c s="3" r="U33"/>
      <c s="3" r="V33"/>
      <c s="3" r="W33"/>
      <c s="3" r="X33"/>
      <c s="3" r="Y33"/>
      <c s="3" r="Z33"/>
      <c s="3" r="AA33"/>
      <c s="3" r="AB33"/>
      <c s="3" r="AC33"/>
      <c s="3" r="AD33"/>
      <c s="3" r="AE33"/>
      <c s="3" r="AF33"/>
      <c s="3" r="AG33"/>
      <c s="3" r="AH33"/>
      <c s="3" r="AI33"/>
      <c s="3" r="AJ33"/>
      <c s="3" r="AK33"/>
      <c s="3" r="AL33"/>
      <c s="3" r="AM33"/>
      <c s="3" r="AN33"/>
      <c s="3" r="AO33"/>
      <c s="3" r="AP33"/>
      <c s="3" r="AQ33"/>
      <c s="3" r="AR33"/>
      <c s="3" r="AS33"/>
      <c s="3" r="AT33"/>
      <c s="3" r="AU33"/>
      <c s="3" r="AV33"/>
      <c s="3" r="AW33"/>
    </row>
    <row customHeight="1" r="34" ht="20.25">
      <c s="3" r="A34"/>
      <c s="3" r="B34"/>
      <c s="3" r="C34"/>
      <c s="3" r="D34"/>
      <c s="3" r="E34"/>
      <c s="3" r="F34"/>
      <c s="3" r="G34"/>
      <c s="3" r="H34"/>
      <c s="3" r="I34"/>
      <c s="3" r="J34"/>
      <c s="3" r="K34"/>
      <c s="3" r="L34"/>
      <c s="3" r="M34"/>
      <c s="3" r="N34"/>
      <c s="3" r="O34"/>
      <c s="3" r="P34"/>
      <c s="3" r="Q34"/>
      <c s="79" r="R34"/>
      <c s="3" r="S34"/>
      <c s="3" r="T34"/>
      <c s="3" r="U34"/>
      <c s="3" r="V34"/>
      <c s="3" r="W34"/>
      <c s="3" r="X34"/>
      <c s="3" r="Y34"/>
      <c t="s" s="166" r="Z34">
        <v>1438</v>
      </c>
      <c s="238" r="AC34"/>
      <c s="238" r="AD34"/>
      <c s="238" r="AE34"/>
      <c s="238" r="AF34"/>
      <c s="238" r="AG34"/>
      <c s="238" r="AH34"/>
      <c s="238" r="AI34"/>
      <c s="237" r="AJ34"/>
      <c s="237" r="AK34"/>
      <c s="3" r="AL34"/>
      <c s="3" r="AM34"/>
      <c s="3" r="AN34"/>
      <c s="3" r="AO34"/>
      <c s="3" r="AP34"/>
      <c s="3" r="AQ34"/>
      <c s="3" r="AR34"/>
      <c s="3" r="AS34"/>
      <c s="3" r="AT34"/>
      <c s="3" r="AU34"/>
      <c s="3" r="AV34"/>
      <c s="3" r="AW34"/>
    </row>
    <row customHeight="1" r="35" ht="20.25">
      <c s="3" r="A35"/>
      <c s="3" r="B35"/>
      <c s="3" r="C35"/>
      <c s="3" r="D35"/>
      <c s="3" r="E35"/>
      <c s="3" r="F35"/>
      <c t="s" s="1" r="G35">
        <v>1439</v>
      </c>
      <c t="str" s="237" r="H35">
        <f>IF(AX$10=1,A$10,IF(AX$13=1,A$13,IF(AX$16=1,A$16,IF(AX$19=1,A$19,IF(AX$22=1,A$22,IF(AX$25=1,A$25,""))))))</f>
        <v>TV Brettorf</v>
      </c>
      <c s="3" r="T35"/>
      <c s="3" r="U35"/>
      <c s="3" r="V35"/>
      <c s="3" r="W35"/>
      <c s="3" r="X35"/>
      <c s="3" r="Y35"/>
      <c t="str" s="144" r="Z35">
        <f>IF($AX$10=1,AO$12,IF($AX$13=1,AO$15,IF($AX$16=1,AO$18,IF($AX$19=1,AO$21,IF($AX$22=1,AO$24,IF($AX$25=1,AO$27,""))))))</f>
        <v>8</v>
      </c>
      <c t="s" s="237" r="AA35">
        <v>1440</v>
      </c>
      <c t="str" s="144" r="AB35">
        <f>IF($AX$10=1,AQ$12,IF($AX$13=1,AQ$15,IF($AX$16=1,AQ$18,IF($AX$19=1,AQ$21,IF($AX$22=1,AQ$24,IF($AX$25=1,AQ$27,""))))))</f>
        <v>2</v>
      </c>
      <c s="238" r="AC35"/>
      <c s="238" r="AD35"/>
      <c s="238" r="AE35"/>
      <c s="238" r="AF35"/>
      <c s="238" r="AG35"/>
      <c s="238" r="AH35"/>
      <c s="238" r="AI35"/>
      <c s="237" r="AJ35"/>
      <c s="237" r="AK35"/>
      <c s="3" r="AL35"/>
      <c s="3" r="AM35"/>
      <c s="3" r="AN35"/>
      <c s="3" r="AO35"/>
      <c s="3" r="AP35"/>
      <c s="3" r="AQ35"/>
      <c s="3" r="AR35"/>
      <c s="3" r="AS35"/>
      <c s="3" r="AT35"/>
      <c s="3" r="AU35"/>
      <c s="3" r="AV35"/>
      <c s="3" r="AW35"/>
    </row>
    <row customHeight="1" r="36" ht="20.25">
      <c s="3" r="A36"/>
      <c s="3" r="B36"/>
      <c s="3" r="C36"/>
      <c s="3" r="D36"/>
      <c s="3" r="E36"/>
      <c s="3" r="F36"/>
      <c t="s" s="1" r="G36">
        <v>1441</v>
      </c>
      <c t="str" s="237" r="H36">
        <f>IF(AX$10=2,A$10,IF(AX$13=2,A$13,IF(AX$16=2,A$16,IF(AX$19=2,A$19,IF(AX$22=2,A$22,IF(AX$25=2,A$25,""))))))</f>
        <v>NlV Vaihingen</v>
      </c>
      <c s="3" r="T36"/>
      <c s="3" r="U36"/>
      <c s="3" r="V36"/>
      <c s="3" r="W36"/>
      <c s="3" r="X36"/>
      <c s="3" r="Y36"/>
      <c t="str" s="144" r="Z36">
        <f>IF($AX$10=2,AO$12,IF($AX$13=2,AO$15,IF($AX$16=2,AO$18,IF($AX$19=2,AO$21,IF($AX$22=2,AO$24,IF($AX$25=2,AO$27,""))))))</f>
        <v>8</v>
      </c>
      <c t="s" s="237" r="AA36">
        <v>1442</v>
      </c>
      <c t="str" s="144" r="AB36">
        <f>IF($AX$10=2,AQ$12,IF($AX$13=2,AQ$15,IF($AX$16=2,AQ$18,IF($AX$19=2,AQ$21,IF($AX$22=2,AQ$24,IF($AX$25=2,AQ$27,""))))))</f>
        <v>2</v>
      </c>
      <c s="238" r="AC36"/>
      <c s="238" r="AD36"/>
      <c s="238" r="AE36"/>
      <c s="238" r="AF36"/>
      <c s="238" r="AG36"/>
      <c s="238" r="AH36"/>
      <c s="238" r="AI36"/>
      <c s="237" r="AJ36"/>
      <c s="237" r="AK36"/>
      <c s="3" r="AL36"/>
      <c s="3" r="AM36"/>
      <c s="3" r="AN36"/>
      <c s="3" r="AO36"/>
      <c s="3" r="AP36"/>
      <c s="3" r="AQ36"/>
      <c s="3" r="AR36"/>
      <c s="3" r="AS36"/>
      <c s="3" r="AT36"/>
      <c s="3" r="AU36"/>
      <c s="3" r="AV36"/>
      <c s="3" r="AW36"/>
    </row>
    <row customHeight="1" r="37" ht="20.25">
      <c s="3" r="A37"/>
      <c s="3" r="B37"/>
      <c s="3" r="C37"/>
      <c s="3" r="D37"/>
      <c s="3" r="E37"/>
      <c s="3" r="F37"/>
      <c t="s" s="1" r="G37">
        <v>1443</v>
      </c>
      <c t="str" s="237" r="H37">
        <f>IF(AX$10=3,A$10,IF(AX$13=3,A$13,IF(AX$16=3,A$16,IF(AX$19=3,A$19,IF(AX$22=3,A$22,IF(AX$25=3,A$25,""))))))</f>
        <v>TV Segnitz</v>
      </c>
      <c s="3" r="T37"/>
      <c s="3" r="U37"/>
      <c s="3" r="V37"/>
      <c s="3" r="W37"/>
      <c s="3" r="X37"/>
      <c s="3" r="Y37"/>
      <c t="str" s="144" r="Z37">
        <f>IF($AX$10=3,AO$12,IF($AX$13=3,AO$15,IF($AX$16=3,AO$18,IF($AX$19=3,AO$21,IF($AX$22=3,AO$24,IF($AX$25=3,AO$27,""))))))</f>
        <v>6</v>
      </c>
      <c t="s" s="237" r="AA37">
        <v>1444</v>
      </c>
      <c t="str" s="144" r="AB37">
        <f>IF($AX$10=3,AQ$12,IF($AX$13=3,AQ$15,IF($AX$16=3,AQ$18,IF($AX$19=3,AQ$21,IF($AX$22=3,AQ$24,IF($AX$25=3,AQ$27,""))))))</f>
        <v>4</v>
      </c>
      <c s="238" r="AC37"/>
      <c s="238" r="AD37"/>
      <c s="238" r="AE37"/>
      <c s="238" r="AF37"/>
      <c s="238" r="AG37"/>
      <c s="238" r="AH37"/>
      <c s="238" r="AI37"/>
      <c s="237" r="AJ37"/>
      <c s="237" r="AK37"/>
      <c s="3" r="AL37"/>
      <c s="3" r="AM37"/>
      <c s="3" r="AN37"/>
      <c s="3" r="AO37"/>
      <c s="3" r="AP37"/>
      <c s="3" r="AQ37"/>
      <c s="3" r="AR37"/>
      <c s="3" r="AS37"/>
      <c s="3" r="AT37"/>
      <c s="3" r="AU37"/>
      <c s="3" r="AV37"/>
      <c s="3" r="AW37"/>
    </row>
    <row customHeight="1" r="38" ht="20.25">
      <c s="3" r="A38"/>
      <c s="3" r="B38"/>
      <c s="3" r="C38"/>
      <c s="3" r="D38"/>
      <c s="3" r="E38"/>
      <c s="3" r="F38"/>
      <c t="s" s="1" r="G38">
        <v>1445</v>
      </c>
      <c t="str" s="237" r="H38">
        <f>IF(AX$10=4,A$10,IF(AX$13=4,A$13,IF(AX$16=4,A$16,IF(AX$19=4,A$19,IF(AX$22=4,A$22,IF(AX$25=4,A$25,""))))))</f>
        <v>SV Kubschütz</v>
      </c>
      <c s="3" r="T38"/>
      <c s="3" r="U38"/>
      <c s="3" r="V38"/>
      <c s="3" r="W38"/>
      <c s="3" r="X38"/>
      <c s="3" r="Y38"/>
      <c t="str" s="144" r="Z38">
        <f>IF($AX$10=4,AO$12,IF($AX$13=4,AO$15,IF($AX$16=4,AO$18,IF($AX$19=4,AO$21,IF($AX$22=4,AO$24,IF($AX$25=4,AO$27,""))))))</f>
        <v>6</v>
      </c>
      <c t="s" s="237" r="AA38">
        <v>1446</v>
      </c>
      <c t="str" s="144" r="AB38">
        <f>IF($AX$10=4,AQ$12,IF($AX$13=4,AQ$15,IF($AX$16=4,AQ$18,IF($AX$19=4,AQ$21,IF($AX$22=4,AQ$24,IF($AX$25=4,AQ$27,""))))))</f>
        <v>4</v>
      </c>
      <c s="237" r="AC38"/>
      <c s="237" r="AD38"/>
      <c s="237" r="AE38"/>
      <c s="237" r="AF38"/>
      <c s="237" r="AG38"/>
      <c s="237" r="AH38"/>
      <c s="237" r="AI38"/>
      <c s="237" r="AJ38"/>
      <c s="237" r="AK38"/>
      <c s="3" r="AL38"/>
      <c s="3" r="AM38"/>
      <c s="3" r="AN38"/>
      <c s="3" r="AO38"/>
      <c s="3" r="AP38"/>
      <c s="7" r="AQ38"/>
      <c s="7" r="AR38"/>
      <c s="7" r="AS38"/>
      <c s="7" r="AT38"/>
      <c s="7" r="AU38"/>
      <c s="7" r="AV38"/>
      <c s="7" r="AW38"/>
      <c s="7" r="AX38"/>
    </row>
    <row customHeight="1" r="39" ht="20.25">
      <c s="3" r="A39"/>
      <c s="3" r="B39"/>
      <c s="3" r="C39"/>
      <c s="3" r="D39"/>
      <c s="3" r="E39"/>
      <c s="3" r="F39"/>
      <c t="s" s="1" r="G39">
        <v>1447</v>
      </c>
      <c t="str" s="237" r="H39">
        <f>IF(AX$10=5,A$10,IF(AX$13=5,A$13,IF(AX$16=5,A$16,IF(AX$19=5,A$19,IF(AX$22=5,A$22,IF(AX$25=5,A$25,""))))))</f>
        <v>VfL Pinneberg</v>
      </c>
      <c s="3" r="T39"/>
      <c s="3" r="U39"/>
      <c s="3" r="V39"/>
      <c s="3" r="W39"/>
      <c s="3" r="X39"/>
      <c s="3" r="Y39"/>
      <c t="str" s="144" r="Z39">
        <f>IF($AX$10=5,AO$12,IF($AX$13=5,AO$15,IF($AX$16=5,AO$18,IF($AX$19=5,AO$21,IF($AX$22=5,AO$24,IF($AX$25=5,AO$27,""))))))</f>
        <v>2</v>
      </c>
      <c t="s" s="237" r="AA39">
        <v>1448</v>
      </c>
      <c t="str" s="144" r="AB39">
        <f>IF($AX$10=5,AQ$12,IF($AX$13=5,AQ$15,IF($AX$16=5,AQ$18,IF($AX$19=5,AQ$21,IF($AX$22=5,AQ$24,IF($AX$25=5,AQ$27,""))))))</f>
        <v>8</v>
      </c>
      <c s="3" r="AC39"/>
      <c s="3" r="AD39"/>
      <c s="3" r="AE39"/>
      <c s="3" r="AF39"/>
      <c s="3" r="AG39"/>
      <c s="3" r="AH39"/>
      <c s="3" r="AI39"/>
      <c s="3" r="AJ39"/>
      <c s="3" r="AK39"/>
      <c s="3" r="AL39"/>
      <c s="3" r="AM39"/>
      <c s="3" r="AN39"/>
      <c s="3" r="AO39"/>
      <c s="3" r="AP39"/>
      <c s="3" r="AQ39"/>
      <c s="3" r="AR39"/>
      <c s="3" r="AS39"/>
      <c s="3" r="AT39"/>
      <c s="3" r="AU39"/>
      <c s="3" r="AV39"/>
      <c s="3" r="AW39"/>
    </row>
    <row customHeight="1" r="40" ht="20.25">
      <c s="3" r="A40"/>
      <c s="3" r="B40"/>
      <c s="3" r="C40"/>
      <c s="3" r="D40"/>
      <c s="3" r="E40"/>
      <c s="3" r="F40"/>
      <c t="s" s="1" r="G40">
        <v>1449</v>
      </c>
      <c t="str" s="237" r="H40">
        <f>IF(AX$10=6,A$10,IF(AX$13=6,A$13,IF(AX$16=6,A$16,IF(AX$19=6,A$19,IF(AX$22=6,A$22,IF(AX$25=6,A$25,""))))))</f>
        <v>TV Dieburg</v>
      </c>
      <c s="3" r="T40"/>
      <c s="3" r="U40"/>
      <c s="3" r="V40"/>
      <c s="3" r="W40"/>
      <c s="3" r="X40"/>
      <c s="3" r="Y40"/>
      <c t="str" s="144" r="Z40">
        <f>IF($AX$10=6,AO$12,IF($AX$13=6,AO$15,IF($AX$16=6,AO$18,IF($AX$19=6,AO$21,IF($AX$22=6,AO$24,IF($AX$25=6,AO$27,""))))))</f>
        <v>0</v>
      </c>
      <c t="s" s="237" r="AA40">
        <v>1450</v>
      </c>
      <c t="str" s="144" r="AB40">
        <f>IF($AX$10=6,AQ$12,IF($AX$13=6,AQ$15,IF($AX$16=6,AQ$18,IF($AX$19=6,AQ$21,IF($AX$22=6,AQ$24,IF($AX$25=6,AQ$27,""))))))</f>
        <v>10</v>
      </c>
      <c s="3" r="AC40"/>
      <c s="3" r="AD40"/>
      <c s="3" r="AE40"/>
      <c s="3" r="AF40"/>
      <c s="3" r="AG40"/>
      <c s="3" r="AH40"/>
      <c s="3" r="AI40"/>
      <c s="3" r="AJ40"/>
      <c s="3" r="AK40"/>
      <c s="3" r="AL40"/>
      <c s="3" r="AM40"/>
      <c s="3" r="AN40"/>
      <c s="3" r="AO40"/>
      <c s="3" r="AP40"/>
      <c s="3" r="AQ40"/>
      <c s="3" r="AR40"/>
      <c s="3" r="AS40"/>
      <c s="3" r="AT40"/>
      <c s="3" r="AU40"/>
      <c s="3" r="AV40"/>
      <c s="3" r="AW40"/>
    </row>
  </sheetData>
  <mergeCells count="51">
    <mergeCell ref="B7:G9"/>
    <mergeCell ref="A7:A9"/>
    <mergeCell ref="D4:N4"/>
    <mergeCell ref="E10:G10"/>
    <mergeCell ref="E11:G11"/>
    <mergeCell ref="B10:D10"/>
    <mergeCell ref="A5:P5"/>
    <mergeCell ref="N7:S9"/>
    <mergeCell ref="H6:S6"/>
    <mergeCell ref="Z7:AE9"/>
    <mergeCell ref="AF7:AK9"/>
    <mergeCell ref="T6:Y6"/>
    <mergeCell ref="T7:Y9"/>
    <mergeCell ref="T5:AV5"/>
    <mergeCell ref="T4:Z4"/>
    <mergeCell ref="AL8:AN8"/>
    <mergeCell ref="AO9:AQ9"/>
    <mergeCell ref="AL7:AN7"/>
    <mergeCell ref="AB4:AN4"/>
    <mergeCell ref="C1:AN1"/>
    <mergeCell ref="C3:AN3"/>
    <mergeCell ref="H7:M9"/>
    <mergeCell ref="H13:M15"/>
    <mergeCell ref="H35:S35"/>
    <mergeCell ref="H40:S40"/>
    <mergeCell ref="H36:S36"/>
    <mergeCell ref="H39:S39"/>
    <mergeCell ref="H38:S38"/>
    <mergeCell ref="H37:S37"/>
    <mergeCell ref="B11:D11"/>
    <mergeCell ref="B12:D12"/>
    <mergeCell ref="E12:G12"/>
    <mergeCell ref="A10:A12"/>
    <mergeCell ref="A13:A15"/>
    <mergeCell ref="AX25:AX27"/>
    <mergeCell ref="AF25:AK27"/>
    <mergeCell ref="AX16:AX18"/>
    <mergeCell ref="AX13:AX15"/>
    <mergeCell ref="AX22:AX24"/>
    <mergeCell ref="AX19:AX21"/>
    <mergeCell ref="AX10:AX12"/>
    <mergeCell ref="AX7:AX9"/>
    <mergeCell ref="A25:A27"/>
    <mergeCell ref="A22:A24"/>
    <mergeCell ref="A19:A21"/>
    <mergeCell ref="A16:A18"/>
    <mergeCell ref="T19:Y21"/>
    <mergeCell ref="N16:S18"/>
    <mergeCell ref="Z22:AE24"/>
    <mergeCell ref="G32:AC32"/>
    <mergeCell ref="Z34:AB34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16.71"/>
    <col min="2" customWidth="1" max="2" width="4.29"/>
    <col min="3" customWidth="1" max="3" width="0.86"/>
    <col min="4" customWidth="1" max="5" width="4.29"/>
    <col min="6" customWidth="1" max="6" width="0.86"/>
    <col min="7" customWidth="1" max="8" width="4.29"/>
    <col min="9" customWidth="1" max="9" width="0.86"/>
    <col min="10" customWidth="1" max="11" width="4.29"/>
    <col min="12" customWidth="1" max="12" width="0.86"/>
    <col min="13" customWidth="1" max="14" width="4.29"/>
    <col min="15" customWidth="1" max="15" width="1.29"/>
    <col min="16" customWidth="1" max="17" width="4.29"/>
    <col min="18" customWidth="1" max="18" width="0.86"/>
    <col min="19" customWidth="1" max="20" width="4.29"/>
    <col min="21" customWidth="1" max="21" width="0.86"/>
    <col min="22" customWidth="1" max="23" width="4.29"/>
    <col min="24" customWidth="1" max="24" width="0.86"/>
    <col min="25" customWidth="1" max="25" width="4.29"/>
    <col min="26" customWidth="1" max="26" width="4.71"/>
    <col min="27" customWidth="1" max="27" width="1.71"/>
    <col min="28" customWidth="1" max="28" width="4.71"/>
    <col min="29" customWidth="1" max="29" width="4.29"/>
    <col min="30" customWidth="1" max="30" width="0.86"/>
    <col min="31" customWidth="1" max="32" width="4.29"/>
    <col min="33" customWidth="1" max="33" width="1.71"/>
    <col min="34" customWidth="1" max="35" width="4.29"/>
    <col min="36" customWidth="1" max="36" width="1.71"/>
    <col min="37" customWidth="1" max="38" width="4.29"/>
    <col min="39" customWidth="1" max="39" width="1.57"/>
    <col min="40" customWidth="1" max="41" width="4.29"/>
    <col min="42" customWidth="1" max="42" width="1.71"/>
    <col min="43" customWidth="1" max="43" width="4.29"/>
    <col min="44" customWidth="1" max="44" width="5.71"/>
    <col min="45" customWidth="1" max="45" width="0.86"/>
    <col min="46" customWidth="1" max="47" width="5.71"/>
    <col min="48" customWidth="1" max="48" width="0.86"/>
    <col min="49" customWidth="1" max="49" width="5.71"/>
    <col min="50" customWidth="1" max="51" hidden="1" width="8.71"/>
    <col min="52" customWidth="1" max="52" hidden="1" width="10.71"/>
    <col min="53" customWidth="1" max="53" hidden="1" width="12.71"/>
    <col min="54" customWidth="1" max="54" hidden="1" width="14.0"/>
    <col min="55" customWidth="1" max="55" hidden="1" width="12.86"/>
    <col min="56" customWidth="1" max="56" width="17.0"/>
  </cols>
  <sheetData>
    <row customHeight="1" r="1" ht="30.0">
      <c s="3" r="A1"/>
      <c s="3" r="B1"/>
      <c t="s" s="145" r="C1">
        <v>1451</v>
      </c>
      <c s="145" r="AU1"/>
      <c s="145" r="AV1"/>
      <c s="145" r="AW1"/>
      <c s="145" r="AX1"/>
      <c s="145" r="AY1"/>
      <c s="145" r="AZ1"/>
      <c s="145" r="BA1"/>
      <c s="3" r="BB1"/>
      <c s="3" r="BC1"/>
      <c s="3" r="BD1"/>
    </row>
    <row customHeight="1" r="2" ht="8.25">
      <c s="3" r="A2"/>
      <c s="3" r="B2"/>
      <c s="3" r="C2"/>
      <c s="3" r="D2"/>
      <c s="3" r="E2"/>
      <c s="3" r="F2"/>
      <c s="3" r="G2"/>
      <c s="3" r="H2"/>
      <c s="3" r="I2"/>
      <c s="3" r="J2"/>
      <c s="3" r="K2"/>
      <c s="3" r="L2"/>
      <c s="3" r="M2"/>
      <c s="3" r="N2"/>
      <c s="3" r="O2"/>
      <c s="3" r="P2"/>
      <c s="3" r="Q2"/>
      <c s="3" r="R2"/>
      <c s="3" r="S2"/>
      <c s="3" r="T2"/>
      <c s="3" r="U2"/>
      <c s="3" r="V2"/>
      <c s="3" r="W2"/>
      <c s="3" r="X2"/>
      <c s="3" r="Y2"/>
      <c s="3" r="Z2"/>
      <c s="3" r="AA2"/>
      <c s="3" r="AB2"/>
      <c s="3" r="AC2"/>
      <c s="3" r="AD2"/>
      <c s="3" r="AE2"/>
      <c s="3" r="AF2"/>
      <c s="3" r="AG2"/>
      <c s="3" r="AH2"/>
      <c s="3" r="AI2"/>
      <c s="3" r="AJ2"/>
      <c s="3" r="AK2"/>
      <c s="3" r="AL2"/>
      <c s="3" r="AM2"/>
      <c s="3" r="AN2"/>
      <c s="3" r="AO2"/>
      <c s="3" r="AP2"/>
      <c s="3" r="AQ2"/>
      <c s="3" r="AR2"/>
      <c s="3" r="AS2"/>
      <c s="3" r="AT2"/>
      <c s="3" r="AU2"/>
      <c s="3" r="AV2"/>
      <c s="3" r="AW2"/>
      <c s="3" r="AX2"/>
      <c s="3" r="AY2"/>
      <c s="3" r="AZ2"/>
      <c s="3" r="BA2"/>
      <c s="3" r="BB2"/>
      <c s="3" r="BC2"/>
      <c s="3" r="BD2"/>
    </row>
    <row customHeight="1" r="3" ht="28.5">
      <c s="3" r="A3"/>
      <c s="3" r="B3"/>
      <c t="str" s="142" r="C3">
        <f>'Gruppe A'!C3</f>
        <v>Deutsche Meisterschaft</v>
      </c>
      <c s="146" r="AU3"/>
      <c s="146" r="AV3"/>
      <c s="146" r="AW3"/>
      <c s="146" r="AX3"/>
      <c s="146" r="AY3"/>
      <c s="146" r="AZ3"/>
      <c s="146" r="BA3"/>
      <c s="3" r="BB3"/>
      <c s="3" r="BC3"/>
      <c s="3" r="BD3"/>
    </row>
    <row customHeight="1" r="4" ht="23.25">
      <c s="3" r="A4"/>
      <c s="147" r="B4"/>
      <c s="147" r="C4"/>
      <c t="str" s="148" r="D4">
        <f>'Gruppe A'!D4</f>
        <v>Eibach</v>
      </c>
      <c s="147" r="O4"/>
      <c s="147" r="P4"/>
      <c s="147" r="Q4"/>
      <c s="147" r="R4"/>
      <c s="147" r="S4"/>
      <c t="str" s="149" r="T4">
        <f>'Gruppe A'!T4</f>
        <v>9/27/2014</v>
      </c>
      <c t="s" s="147" r="AA4">
        <v>1452</v>
      </c>
      <c t="str" s="150" r="AB4">
        <f>'Gruppe A'!AB4</f>
        <v>9/28/2014</v>
      </c>
      <c s="150" r="AU4"/>
      <c s="150" r="AV4"/>
      <c s="150" r="AW4"/>
      <c s="150" r="AX4"/>
      <c s="150" r="AY4"/>
      <c s="150" r="AZ4"/>
      <c s="150" r="BA4"/>
      <c s="147" r="BB4"/>
      <c s="3" r="BC4"/>
      <c s="3" r="BD4"/>
    </row>
    <row customHeight="1" r="5" ht="18.75">
      <c s="151" r="A5"/>
      <c s="151" r="Q5"/>
      <c s="151" r="R5"/>
      <c s="151" r="S5"/>
      <c s="152" r="T5"/>
      <c s="3" r="BC5"/>
      <c s="3" r="BD5"/>
    </row>
    <row customHeight="1" r="6" ht="24.75">
      <c s="3" r="A6"/>
      <c s="3" r="B6"/>
      <c s="3" r="C6"/>
      <c s="3" r="D6"/>
      <c s="3" r="E6"/>
      <c s="3" r="F6"/>
      <c s="3" r="G6"/>
      <c t="str" s="153" r="H6">
        <f>'Gruppe A'!H6</f>
        <v>männlich U16</v>
      </c>
      <c t="s" s="154" r="T6">
        <v>1453</v>
      </c>
      <c s="3" r="Z6"/>
      <c s="3" r="AA6"/>
      <c s="3" r="AB6"/>
      <c s="3" r="AC6"/>
      <c s="3" r="AD6"/>
      <c s="3" r="AE6"/>
      <c s="3" r="AF6"/>
      <c s="3" r="AG6"/>
      <c s="3" r="AH6"/>
      <c s="3" r="AI6"/>
      <c s="3" r="AJ6"/>
      <c s="3" r="AK6"/>
      <c s="3" r="AL6"/>
      <c s="3" r="AM6"/>
      <c s="3" r="AN6"/>
      <c s="3" r="AO6"/>
      <c s="3" r="AP6"/>
      <c s="3" r="AQ6"/>
      <c s="3" r="AR6"/>
      <c s="3" r="AS6"/>
      <c s="3" r="AT6"/>
      <c s="3" r="AU6"/>
      <c s="3" r="AV6"/>
      <c s="3" r="AW6"/>
      <c s="3" r="AX6"/>
      <c s="3" r="AY6"/>
      <c s="3" r="AZ6"/>
      <c s="3" r="BA6"/>
      <c s="3" r="BB6"/>
      <c s="3" r="BC6"/>
      <c s="3" r="BD6"/>
    </row>
    <row customHeight="1" r="7" ht="16.5">
      <c t="s" s="155" r="A7">
        <v>1454</v>
      </c>
      <c t="str" s="156" r="B7">
        <f>A10</f>
        <v>TSV Lola</v>
      </c>
      <c t="str" s="156" r="H7">
        <f>A13</f>
        <v>TB Oppau</v>
      </c>
      <c t="str" s="157" r="N7">
        <f>A16</f>
        <v> TS Thiersheim</v>
      </c>
      <c t="str" s="156" r="T7">
        <f>A19</f>
        <v>TV Langen</v>
      </c>
      <c t="str" s="156" r="Z7">
        <f>A22</f>
        <v>TV Vaihingen/Enz</v>
      </c>
      <c t="str" s="156" r="AF7">
        <f>A25</f>
        <v>TSV Calw</v>
      </c>
      <c t="str" s="239" r="AL7">
        <f>A28</f>
        <v>Leichlinger TV</v>
      </c>
      <c t="s" s="240" r="AR7">
        <v>1455</v>
      </c>
      <c s="159" r="AU7"/>
      <c s="160" r="AV7"/>
      <c s="161" r="AW7"/>
      <c t="s" s="162" r="AX7">
        <v>1456</v>
      </c>
      <c t="s" s="162" r="AY7">
        <v>1457</v>
      </c>
      <c t="s" s="163" r="AZ7">
        <v>1458</v>
      </c>
      <c t="s" s="162" r="BA7">
        <v>1459</v>
      </c>
      <c t="s" s="162" r="BB7">
        <v>1460</v>
      </c>
      <c s="163" r="BC7"/>
      <c t="s" s="164" r="BD7">
        <v>1461</v>
      </c>
    </row>
    <row customHeight="1" r="8" ht="16.5">
      <c t="s" s="241" r="AR8">
        <v>1462</v>
      </c>
      <c s="41" r="AU8"/>
      <c s="7" r="AV8"/>
      <c s="167" r="AW8"/>
      <c t="s" s="168" r="AX8">
        <v>1463</v>
      </c>
      <c t="s" s="168" r="AY8">
        <v>1464</v>
      </c>
      <c t="s" s="169" r="AZ8">
        <v>1465</v>
      </c>
      <c t="s" s="168" r="BA8">
        <v>1466</v>
      </c>
      <c t="s" s="168" r="BB8">
        <v>1467</v>
      </c>
      <c t="s" s="169" r="BC8">
        <v>1468</v>
      </c>
    </row>
    <row customHeight="1" r="9" ht="16.5">
      <c s="7" r="AR9"/>
      <c t="s" s="119" r="AS9">
        <v>1469</v>
      </c>
      <c s="7" r="AT9"/>
      <c t="s" s="170" r="AU9">
        <v>1470</v>
      </c>
      <c t="s" s="168" r="AX9">
        <v>1471</v>
      </c>
      <c t="s" s="168" r="AY9">
        <v>1472</v>
      </c>
      <c t="s" s="169" r="AZ9">
        <v>1473</v>
      </c>
      <c t="s" s="168" r="BA9">
        <v>1474</v>
      </c>
      <c s="168" r="BB9"/>
      <c t="s" s="169" r="BC9">
        <v>1475</v>
      </c>
    </row>
    <row customHeight="1" r="10" ht="16.5">
      <c t="str" s="171" r="A10">
        <f>'Spielplan Sa'!N6</f>
        <v>TSV Lola</v>
      </c>
      <c t="s" s="172" r="B10">
        <v>1476</v>
      </c>
      <c t="s" s="173" r="E10">
        <v>1477</v>
      </c>
      <c t="str" s="174" r="H10">
        <f>'Ergebnisse Sa'!BD7</f>
        <v>11</v>
      </c>
      <c t="s" s="175" r="I10">
        <v>1478</v>
      </c>
      <c t="str" s="176" r="J10">
        <f>'Ergebnisse Sa'!BF7</f>
        <v>9</v>
      </c>
      <c t="str" s="177" r="K10">
        <f>H10+H11+H12</f>
        <v>18</v>
      </c>
      <c t="s" s="175" r="L10">
        <v>1479</v>
      </c>
      <c t="str" s="178" r="M10">
        <f>J10+J11+J12</f>
        <v>31</v>
      </c>
      <c t="str" s="174" r="N10">
        <f>'Ergebnisse Sa'!BD10</f>
        <v>7</v>
      </c>
      <c t="s" s="175" r="O10">
        <v>1480</v>
      </c>
      <c t="str" s="176" r="P10">
        <f>'Ergebnisse Sa'!BF10</f>
        <v>11</v>
      </c>
      <c t="str" s="177" r="Q10">
        <f>N10+N11+N12</f>
        <v>13</v>
      </c>
      <c t="s" s="175" r="R10">
        <v>1481</v>
      </c>
      <c t="str" s="178" r="S10">
        <f>P10+P11+P12</f>
        <v>22</v>
      </c>
      <c t="str" s="174" r="T10">
        <f>'Ergebnisse Sa'!BD13</f>
        <v>15</v>
      </c>
      <c t="s" s="175" r="U10">
        <v>1482</v>
      </c>
      <c t="str" s="176" r="V10">
        <f>'Ergebnisse Sa'!BF13</f>
        <v>13</v>
      </c>
      <c t="str" s="177" r="W10">
        <f>T10+T11+T12</f>
        <v>26</v>
      </c>
      <c t="s" s="175" r="X10">
        <v>1483</v>
      </c>
      <c t="str" s="178" r="Y10">
        <f>V10+V11+V12</f>
        <v>21</v>
      </c>
      <c t="str" s="174" r="Z10">
        <f>'Ergebnisse Sa'!BD16</f>
        <v>7</v>
      </c>
      <c t="s" s="175" r="AA10">
        <v>1484</v>
      </c>
      <c t="str" s="176" r="AB10">
        <f>'Ergebnisse Sa'!BF16</f>
        <v>11</v>
      </c>
      <c t="str" s="177" r="AC10">
        <f>Z10+Z11+Z12</f>
        <v>9</v>
      </c>
      <c t="s" s="175" r="AD10">
        <v>1485</v>
      </c>
      <c t="str" s="178" r="AE10">
        <f>AB10+AB11+AB12</f>
        <v>22</v>
      </c>
      <c t="str" s="174" r="AF10">
        <f>'Ergebnisse Sa'!BD19</f>
        <v>7</v>
      </c>
      <c t="s" s="175" r="AG10">
        <v>1486</v>
      </c>
      <c t="str" s="176" r="AH10">
        <f>'Ergebnisse Sa'!BF19</f>
        <v>11</v>
      </c>
      <c t="str" s="177" r="AI10">
        <f>AF10+AF11+AF12</f>
        <v>10</v>
      </c>
      <c t="s" s="175" r="AJ10">
        <v>1487</v>
      </c>
      <c t="str" s="178" r="AK10">
        <f>AH10+AH11+AH12</f>
        <v>22</v>
      </c>
      <c t="str" s="174" r="AL10">
        <f>'Ergebnisse Sa'!BD115</f>
        <v>11</v>
      </c>
      <c t="s" s="175" r="AM10">
        <v>1488</v>
      </c>
      <c t="str" s="176" r="AN10">
        <f>'Ergebnisse Sa'!BF115</f>
        <v>9</v>
      </c>
      <c t="str" s="177" r="AO10">
        <f>AL10+AL11+AL12</f>
        <v>22</v>
      </c>
      <c t="s" s="175" r="AP10">
        <v>1489</v>
      </c>
      <c t="str" s="178" r="AQ10">
        <f>AN10+AN11+AN12</f>
        <v>31</v>
      </c>
      <c t="str" s="242" r="AR10">
        <f>K10+Q10+W10+AC10+AI10+AO10</f>
        <v>98</v>
      </c>
      <c t="s" s="243" r="AS10">
        <v>1490</v>
      </c>
      <c t="str" s="244" r="AT10">
        <f>M10+S10+Y10+AE10+AK10+AQ10</f>
        <v>149</v>
      </c>
      <c s="182" r="AU10"/>
      <c s="183" r="AV10"/>
      <c s="184" r="AW10"/>
      <c t="str" s="185" r="AX10">
        <f>AR10</f>
        <v>98</v>
      </c>
      <c t="str" s="185" r="AY10">
        <f>(AR10-AT10)*1000</f>
        <v>-51000</v>
      </c>
      <c s="185" r="AZ10"/>
      <c s="185" r="BA10"/>
      <c s="185" r="BB10"/>
      <c s="185" r="BC10"/>
      <c s="186" r="BD10">
        <v>6.0</v>
      </c>
    </row>
    <row customHeight="1" r="11" ht="16.5">
      <c t="s" s="187" r="B11">
        <v>1491</v>
      </c>
      <c t="s" s="188" r="E11">
        <v>1492</v>
      </c>
      <c t="str" s="189" r="H11">
        <f>'Ergebnisse Sa'!BH7</f>
        <v>3</v>
      </c>
      <c t="s" s="190" r="I11">
        <v>1493</v>
      </c>
      <c t="str" s="191" r="J11">
        <f>'Ergebnisse Sa'!BJ7</f>
        <v>11</v>
      </c>
      <c t="str" s="192" r="K11">
        <f>'Ergebnisse Sa'!BU7</f>
        <v>1</v>
      </c>
      <c t="s" s="190" r="L11">
        <v>1494</v>
      </c>
      <c t="str" s="193" r="M11">
        <f>'Ergebnisse Sa'!BW7</f>
        <v>2</v>
      </c>
      <c t="str" s="189" r="N11">
        <f>'Ergebnisse Sa'!BH10</f>
        <v>6</v>
      </c>
      <c t="s" s="190" r="O11">
        <v>1495</v>
      </c>
      <c t="str" s="191" r="P11">
        <f>'Ergebnisse Sa'!BJ10</f>
        <v>11</v>
      </c>
      <c t="str" s="192" r="Q11">
        <f>'Ergebnisse Sa'!BU10</f>
        <v>0</v>
      </c>
      <c t="s" s="190" r="R11">
        <v>1496</v>
      </c>
      <c t="str" s="193" r="S11">
        <f>'Ergebnisse Sa'!BW10</f>
        <v>2</v>
      </c>
      <c t="str" s="189" r="T11">
        <f>'Ergebnisse Sa'!BH13</f>
        <v>11</v>
      </c>
      <c t="s" s="190" r="U11">
        <v>1497</v>
      </c>
      <c t="str" s="191" r="V11">
        <f>'Ergebnisse Sa'!BJ13</f>
        <v>8</v>
      </c>
      <c t="str" s="192" r="W11">
        <f>'Ergebnisse Sa'!BU13</f>
        <v>2</v>
      </c>
      <c t="s" s="190" r="X11">
        <v>1498</v>
      </c>
      <c t="str" s="193" r="Y11">
        <f>'Ergebnisse Sa'!BW13</f>
        <v>0</v>
      </c>
      <c t="str" s="189" r="Z11">
        <f>'Ergebnisse Sa'!BH16</f>
        <v>2</v>
      </c>
      <c t="s" s="190" r="AA11">
        <v>1499</v>
      </c>
      <c t="str" s="191" r="AB11">
        <f>'Ergebnisse Sa'!BJ16</f>
        <v>11</v>
      </c>
      <c t="str" s="192" r="AC11">
        <f>'Ergebnisse Sa'!BU16</f>
        <v>0</v>
      </c>
      <c t="s" s="190" r="AD11">
        <v>1500</v>
      </c>
      <c t="str" s="193" r="AE11">
        <f>'Ergebnisse Sa'!BW16</f>
        <v>2</v>
      </c>
      <c t="str" s="189" r="AF11">
        <f>'Ergebnisse Sa'!BH19</f>
        <v>3</v>
      </c>
      <c t="s" s="190" r="AG11">
        <v>1501</v>
      </c>
      <c t="str" s="191" r="AH11">
        <f>'Ergebnisse Sa'!BJ19</f>
        <v>11</v>
      </c>
      <c t="str" s="192" r="AI11">
        <f>'Ergebnisse Sa'!BU19</f>
        <v>0</v>
      </c>
      <c t="s" s="190" r="AJ11">
        <v>1502</v>
      </c>
      <c t="str" s="193" r="AK11">
        <f>'Ergebnisse Sa'!BW19</f>
        <v>2</v>
      </c>
      <c t="str" s="189" r="AL11">
        <f>'Ergebnisse Sa'!BH115</f>
        <v>5</v>
      </c>
      <c t="s" s="190" r="AM11">
        <v>1503</v>
      </c>
      <c t="str" s="191" r="AN11">
        <f>'Ergebnisse Sa'!BJ115</f>
        <v>11</v>
      </c>
      <c t="str" s="192" r="AO11">
        <f>'Ergebnisse Sa'!BU115</f>
        <v>1</v>
      </c>
      <c t="s" s="190" r="AP11">
        <v>1504</v>
      </c>
      <c t="str" s="193" r="AQ11">
        <f>'Ergebnisse Sa'!BW115</f>
        <v>2</v>
      </c>
      <c t="str" s="245" r="AR11">
        <f>AO11+AI11+AC11+W11+Q11+K11</f>
        <v>4</v>
      </c>
      <c t="s" s="83" r="AS11">
        <v>1505</v>
      </c>
      <c t="str" s="246" r="AT11">
        <f>M11+S11+Y11+AE11+AK11+AQ11</f>
        <v>10</v>
      </c>
      <c s="41" r="AU11"/>
      <c s="7" r="AV11"/>
      <c s="167" r="AW11"/>
      <c s="199" r="AX11"/>
      <c s="200" r="AY11"/>
      <c t="str" s="200" r="AZ11">
        <f>AR11*100000</f>
        <v>400000</v>
      </c>
      <c t="str" s="200" r="BA11">
        <f>(AR11-AT11)*1000000</f>
        <v>-6000000</v>
      </c>
      <c s="201" r="BB11"/>
      <c t="str" s="200" r="BC11">
        <f>BB12+BA11+AZ11+AY10+AX10</f>
        <v>14349098</v>
      </c>
    </row>
    <row customHeight="1" r="12" ht="16.5">
      <c t="s" s="202" r="B12">
        <v>1506</v>
      </c>
      <c t="s" s="203" r="E12">
        <v>1507</v>
      </c>
      <c t="str" s="204" r="H12">
        <f>'Ergebnisse Sa'!BL7</f>
        <v>4</v>
      </c>
      <c t="s" s="205" r="I12">
        <v>1508</v>
      </c>
      <c t="str" s="206" r="J12">
        <f>'Ergebnisse Sa'!BN7</f>
        <v>11</v>
      </c>
      <c t="str" s="207" r="K12">
        <f>'Ergebnisse Sa'!BX7</f>
        <v>0</v>
      </c>
      <c t="s" s="205" r="L12">
        <v>1509</v>
      </c>
      <c t="str" s="208" r="M12">
        <f>'Ergebnisse Sa'!BZ7</f>
        <v>2</v>
      </c>
      <c t="str" s="204" r="N12">
        <f>'Ergebnisse Sa'!BL10</f>
        <v/>
      </c>
      <c t="s" s="205" r="O12">
        <v>1510</v>
      </c>
      <c t="str" s="206" r="P12">
        <f>'Ergebnisse Sa'!BN10</f>
        <v/>
      </c>
      <c t="str" s="207" r="Q12">
        <f>'Ergebnisse Sa'!BX10</f>
        <v>0</v>
      </c>
      <c t="s" s="205" r="R12">
        <v>1511</v>
      </c>
      <c t="str" s="208" r="S12">
        <f>'Ergebnisse Sa'!BZ10</f>
        <v>2</v>
      </c>
      <c t="str" s="204" r="T12">
        <f>'Ergebnisse Sa'!BL13</f>
        <v/>
      </c>
      <c t="s" s="205" r="U12">
        <v>1512</v>
      </c>
      <c t="str" s="206" r="V12">
        <f>'Ergebnisse Sa'!BN13</f>
        <v/>
      </c>
      <c t="str" s="207" r="W12">
        <f>'Ergebnisse Sa'!BX13</f>
        <v>2</v>
      </c>
      <c t="s" s="205" r="X12">
        <v>1513</v>
      </c>
      <c t="str" s="208" r="Y12">
        <f>'Ergebnisse Sa'!BZ13</f>
        <v>0</v>
      </c>
      <c t="str" s="204" r="Z12">
        <f>'Ergebnisse Sa'!BL16</f>
        <v/>
      </c>
      <c t="s" s="205" r="AA12">
        <v>1514</v>
      </c>
      <c t="str" s="206" r="AB12">
        <f>'Ergebnisse Sa'!BN16</f>
        <v/>
      </c>
      <c t="str" s="207" r="AC12">
        <f>'Ergebnisse Sa'!BX16</f>
        <v>0</v>
      </c>
      <c t="s" s="205" r="AD12">
        <v>1515</v>
      </c>
      <c t="str" s="208" r="AE12">
        <f>'Ergebnisse Sa'!BZ16</f>
        <v>2</v>
      </c>
      <c t="str" s="204" r="AF12">
        <f>'Ergebnisse Sa'!BL19</f>
        <v/>
      </c>
      <c t="s" s="205" r="AG12">
        <v>1516</v>
      </c>
      <c t="str" s="206" r="AH12">
        <f>'Ergebnisse Sa'!BN19</f>
        <v/>
      </c>
      <c t="str" s="207" r="AI12">
        <f>'Ergebnisse Sa'!BX19</f>
        <v>0</v>
      </c>
      <c t="s" s="205" r="AJ12">
        <v>1517</v>
      </c>
      <c t="str" s="208" r="AK12">
        <f>'Ergebnisse Sa'!BZ19</f>
        <v>2</v>
      </c>
      <c t="str" s="204" r="AL12">
        <f>'Ergebnisse Sa'!BL115</f>
        <v>6</v>
      </c>
      <c t="s" s="205" r="AM12">
        <v>1518</v>
      </c>
      <c t="str" s="206" r="AN12">
        <f>'Ergebnisse Sa'!BN115</f>
        <v>11</v>
      </c>
      <c t="str" s="207" r="AO12">
        <f>'Ergebnisse Sa'!BX115</f>
        <v>0</v>
      </c>
      <c t="s" s="205" r="AP12">
        <v>1519</v>
      </c>
      <c t="str" s="208" r="AQ12">
        <f>'Ergebnisse Sa'!BZ115</f>
        <v>2</v>
      </c>
      <c t="str" s="247" r="AR12">
        <f>K12+Q12+W12+AC12+AI12+AO12</f>
        <v>2</v>
      </c>
      <c t="s" s="113" r="AS12">
        <v>1520</v>
      </c>
      <c t="str" s="248" r="AT12">
        <f>M12+S12+Y12+AE12+AK12+AQ12</f>
        <v>10</v>
      </c>
      <c t="str" s="210" r="AU12">
        <f>AR12</f>
        <v>2</v>
      </c>
      <c t="s" s="211" r="AV12">
        <v>1521</v>
      </c>
      <c t="str" s="212" r="AW12">
        <f>AT12</f>
        <v>10</v>
      </c>
      <c s="213" r="AX12"/>
      <c s="214" r="AY12"/>
      <c s="214" r="AZ12"/>
      <c s="214" r="BA12"/>
      <c t="str" s="215" r="BB12">
        <f>AU12*10000000</f>
        <v>20000000</v>
      </c>
      <c s="214" r="BC12"/>
    </row>
    <row customHeight="1" r="13" ht="16.5">
      <c t="str" s="249" r="A13">
        <f>'Spielplan Sa'!N7</f>
        <v>TB Oppau</v>
      </c>
      <c t="str" s="174" r="B13">
        <f>J10</f>
        <v>9</v>
      </c>
      <c t="s" s="175" r="C13">
        <v>1522</v>
      </c>
      <c t="str" s="176" r="D13">
        <f>H10</f>
        <v>11</v>
      </c>
      <c t="str" s="177" r="E13">
        <f>M10</f>
        <v>31</v>
      </c>
      <c t="s" s="175" r="F13">
        <v>1523</v>
      </c>
      <c t="str" s="178" r="G13">
        <f>K10</f>
        <v>18</v>
      </c>
      <c s="217" r="H13"/>
      <c t="str" s="174" r="N13">
        <f>'Ergebnisse Sa'!BD14</f>
        <v>10</v>
      </c>
      <c t="s" s="175" r="O13">
        <v>1524</v>
      </c>
      <c t="str" s="176" r="P13">
        <f>'Ergebnisse Sa'!BF14</f>
        <v>12</v>
      </c>
      <c t="str" s="177" r="Q13">
        <f>N13+N14+N15</f>
        <v>29</v>
      </c>
      <c t="s" s="175" r="R13">
        <v>1525</v>
      </c>
      <c t="str" s="178" r="S13">
        <f>P13+P14+P15</f>
        <v>34</v>
      </c>
      <c t="str" s="174" r="T13">
        <f>'Ergebnisse Sa'!BD11</f>
        <v>11</v>
      </c>
      <c t="s" s="175" r="U13">
        <v>1526</v>
      </c>
      <c t="str" s="176" r="V13">
        <f>'Ergebnisse Sa'!BF11</f>
        <v>8</v>
      </c>
      <c t="str" s="177" r="W13">
        <f>T13+T14+T15</f>
        <v>22</v>
      </c>
      <c t="s" s="175" r="X13">
        <v>1527</v>
      </c>
      <c t="str" s="178" r="Y13">
        <f>V13+V14+V15</f>
        <v>14</v>
      </c>
      <c t="str" s="174" r="Z13">
        <f>'Ergebnisse Sa'!BD20</f>
        <v>3</v>
      </c>
      <c t="s" s="175" r="AA13">
        <v>1528</v>
      </c>
      <c t="str" s="176" r="AB13">
        <f>'Ergebnisse Sa'!BF20</f>
        <v>11</v>
      </c>
      <c t="str" s="177" r="AC13">
        <f>Z13+Z14+Z15</f>
        <v>6</v>
      </c>
      <c t="s" s="175" r="AD13">
        <v>1529</v>
      </c>
      <c t="str" s="178" r="AE13">
        <f>AB13+AB14+AB15</f>
        <v>22</v>
      </c>
      <c t="str" s="174" r="AF13">
        <f>'Ergebnisse Sa'!BD118</f>
        <v>11</v>
      </c>
      <c t="s" s="175" r="AG13">
        <v>1530</v>
      </c>
      <c t="str" s="176" r="AH13">
        <f>'Ergebnisse Sa'!BF118</f>
        <v>7</v>
      </c>
      <c t="str" s="177" r="AI13">
        <f>AF13+AF14+AF15</f>
        <v>30</v>
      </c>
      <c t="s" s="175" r="AJ13">
        <v>1531</v>
      </c>
      <c t="str" s="178" r="AK13">
        <f>AH13+AH14+AH15</f>
        <v>31</v>
      </c>
      <c t="str" s="174" r="AL13">
        <f>'Ergebnisse Sa'!BD18</f>
        <v>6</v>
      </c>
      <c t="s" s="175" r="AM13">
        <v>1532</v>
      </c>
      <c t="str" s="176" r="AN13">
        <f>'Ergebnisse Sa'!BF18</f>
        <v>11</v>
      </c>
      <c t="str" s="177" r="AO13">
        <f>AL13+AL14+AL15</f>
        <v>20</v>
      </c>
      <c t="s" s="175" r="AP13">
        <v>1533</v>
      </c>
      <c t="str" s="178" r="AQ13">
        <f>AN13+AN14+AN15</f>
        <v>25</v>
      </c>
      <c t="str" s="250" r="AR13">
        <f>E13+Q13+W13+AC13+AI13+AO13</f>
        <v>138</v>
      </c>
      <c t="s" s="251" r="AS13">
        <v>1534</v>
      </c>
      <c t="str" s="252" r="AT13">
        <f>G13+S13+Y13+AE13+AK13+AQ13</f>
        <v>144</v>
      </c>
      <c s="182" r="AU13"/>
      <c s="183" r="AV13"/>
      <c s="184" r="AW13"/>
      <c t="str" s="185" r="AX13">
        <f>AR13</f>
        <v>138</v>
      </c>
      <c t="str" s="185" r="AY13">
        <f>(AR13-AT13)*1000</f>
        <v>-6000</v>
      </c>
      <c s="185" r="AZ13"/>
      <c s="185" r="BA13"/>
      <c s="185" r="BB13"/>
      <c s="185" r="BC13"/>
      <c s="186" r="BD13">
        <v>5.0</v>
      </c>
    </row>
    <row customHeight="1" r="14" ht="16.5">
      <c t="str" s="189" r="B14">
        <f>J11</f>
        <v>11</v>
      </c>
      <c t="s" s="190" r="C14">
        <v>1535</v>
      </c>
      <c t="str" s="191" r="D14">
        <f>H11</f>
        <v>3</v>
      </c>
      <c t="str" s="192" r="E14">
        <f>M11</f>
        <v>2</v>
      </c>
      <c t="s" s="190" r="F14">
        <v>1536</v>
      </c>
      <c t="str" s="193" r="G14">
        <f>K11</f>
        <v>1</v>
      </c>
      <c t="str" s="189" r="N14">
        <f>'Ergebnisse Sa'!BH14</f>
        <v>13</v>
      </c>
      <c t="s" s="190" r="O14">
        <v>1537</v>
      </c>
      <c t="str" s="191" r="P14">
        <f>'Ergebnisse Sa'!BJ14</f>
        <v>11</v>
      </c>
      <c t="str" s="192" r="Q14">
        <f>'Ergebnisse Sa'!BU14</f>
        <v>1</v>
      </c>
      <c t="s" s="190" r="R14">
        <v>1538</v>
      </c>
      <c t="str" s="193" r="S14">
        <f>'Ergebnisse Sa'!BW14</f>
        <v>2</v>
      </c>
      <c t="str" s="189" r="T14">
        <f>'Ergebnisse Sa'!BH11</f>
        <v>11</v>
      </c>
      <c t="s" s="190" r="U14">
        <v>1539</v>
      </c>
      <c t="str" s="191" r="V14">
        <f>'Ergebnisse Sa'!BJ11</f>
        <v>6</v>
      </c>
      <c t="str" s="192" r="W14">
        <f>'Ergebnisse Sa'!BU11</f>
        <v>2</v>
      </c>
      <c t="s" s="190" r="X14">
        <v>1540</v>
      </c>
      <c t="str" s="193" r="Y14">
        <f>'Ergebnisse Sa'!BW11</f>
        <v>0</v>
      </c>
      <c t="str" s="189" r="Z14">
        <f>'Ergebnisse Sa'!BH20</f>
        <v>3</v>
      </c>
      <c t="s" s="190" r="AA14">
        <v>1541</v>
      </c>
      <c t="str" s="191" r="AB14">
        <f>'Ergebnisse Sa'!BJ20</f>
        <v>11</v>
      </c>
      <c t="str" s="192" r="AC14">
        <f>'Ergebnisse Sa'!BU20</f>
        <v>0</v>
      </c>
      <c t="s" s="190" r="AD14">
        <v>1542</v>
      </c>
      <c t="str" s="193" r="AE14">
        <f>'Ergebnisse Sa'!BW20</f>
        <v>2</v>
      </c>
      <c t="str" s="189" r="AF14">
        <f>'Ergebnisse Sa'!BH118</f>
        <v>11</v>
      </c>
      <c t="s" s="190" r="AG14">
        <v>1543</v>
      </c>
      <c t="str" s="191" r="AH14">
        <f>'Ergebnisse Sa'!BJ118</f>
        <v>13</v>
      </c>
      <c t="str" s="192" r="AI14">
        <f>'Ergebnisse Sa'!BU118</f>
        <v>1</v>
      </c>
      <c t="s" s="190" r="AJ14">
        <v>1544</v>
      </c>
      <c t="str" s="193" r="AK14">
        <f>'Ergebnisse Sa'!BW118</f>
        <v>2</v>
      </c>
      <c t="str" s="189" r="AL14">
        <f>'Ergebnisse Sa'!BH18</f>
        <v>11</v>
      </c>
      <c t="s" s="190" r="AM14">
        <v>1545</v>
      </c>
      <c t="str" s="191" r="AN14">
        <f>'Ergebnisse Sa'!BJ18</f>
        <v>3</v>
      </c>
      <c t="str" s="192" r="AO14">
        <f>'Ergebnisse Sa'!BU18</f>
        <v>1</v>
      </c>
      <c t="s" s="190" r="AP14">
        <v>1546</v>
      </c>
      <c t="str" s="193" r="AQ14">
        <f>'Ergebnisse Sa'!BW18</f>
        <v>2</v>
      </c>
      <c t="str" s="245" r="AR14">
        <f>E14+Q14+W14+AC14+AI14+AO14</f>
        <v>7</v>
      </c>
      <c t="s" s="253" r="AS14">
        <v>1547</v>
      </c>
      <c t="str" s="246" r="AT14">
        <f>G14+S14+Y14+AE14+AK14+AQ14</f>
        <v>9</v>
      </c>
      <c s="41" r="AU14"/>
      <c s="7" r="AV14"/>
      <c s="167" r="AW14"/>
      <c s="199" r="AX14"/>
      <c s="200" r="AY14"/>
      <c t="str" s="200" r="AZ14">
        <f>AR14*100000</f>
        <v>700000</v>
      </c>
      <c t="str" s="200" r="BA14">
        <f>(AR14-AT14)*1000000</f>
        <v>-2000000</v>
      </c>
      <c s="201" r="BB14"/>
      <c t="str" s="200" r="BC14">
        <f>BB15+BA14+AZ14+AY13+AX13</f>
        <v>38694138</v>
      </c>
    </row>
    <row customHeight="1" r="15" ht="16.5">
      <c t="str" s="204" r="B15">
        <f>J12</f>
        <v>11</v>
      </c>
      <c t="s" s="205" r="C15">
        <v>1548</v>
      </c>
      <c t="str" s="206" r="D15">
        <f>H12</f>
        <v>4</v>
      </c>
      <c t="str" s="207" r="E15">
        <f>M12</f>
        <v>2</v>
      </c>
      <c t="s" s="205" r="F15">
        <v>1549</v>
      </c>
      <c t="str" s="208" r="G15">
        <f>K12</f>
        <v>0</v>
      </c>
      <c t="str" s="204" r="N15">
        <f>'Ergebnisse Sa'!BL14</f>
        <v>6</v>
      </c>
      <c t="s" s="205" r="O15">
        <v>1550</v>
      </c>
      <c t="str" s="206" r="P15">
        <f>'Ergebnisse Sa'!BN14</f>
        <v>11</v>
      </c>
      <c t="str" s="207" r="Q15">
        <f>'Ergebnisse Sa'!BX14</f>
        <v>0</v>
      </c>
      <c t="s" s="205" r="R15">
        <v>1551</v>
      </c>
      <c t="str" s="208" r="S15">
        <f>'Ergebnisse Sa'!BZ14</f>
        <v>2</v>
      </c>
      <c t="str" s="204" r="T15">
        <f>'Ergebnisse Sa'!BL11</f>
        <v/>
      </c>
      <c t="s" s="205" r="U15">
        <v>1552</v>
      </c>
      <c t="str" s="206" r="V15">
        <f>'Ergebnisse Sa'!BN11</f>
        <v/>
      </c>
      <c t="str" s="207" r="W15">
        <f>'Ergebnisse Sa'!BX11</f>
        <v>2</v>
      </c>
      <c t="s" s="205" r="X15">
        <v>1553</v>
      </c>
      <c t="str" s="208" r="Y15">
        <f>'Ergebnisse Sa'!BZ11</f>
        <v>0</v>
      </c>
      <c t="str" s="204" r="Z15">
        <f>'Ergebnisse Sa'!BL20</f>
        <v/>
      </c>
      <c t="s" s="205" r="AA15">
        <v>1554</v>
      </c>
      <c t="str" s="206" r="AB15">
        <f>'Ergebnisse Sa'!BN20</f>
        <v/>
      </c>
      <c t="str" s="207" r="AC15">
        <f>'Ergebnisse Sa'!BX20</f>
        <v>0</v>
      </c>
      <c t="s" s="205" r="AD15">
        <v>1555</v>
      </c>
      <c t="str" s="208" r="AE15">
        <f>'Ergebnisse Sa'!BZ20</f>
        <v>2</v>
      </c>
      <c t="str" s="204" r="AF15">
        <f>'Ergebnisse Sa'!BL118</f>
        <v>8</v>
      </c>
      <c t="s" s="205" r="AG15">
        <v>1556</v>
      </c>
      <c t="str" s="206" r="AH15">
        <f>'Ergebnisse Sa'!BN118</f>
        <v>11</v>
      </c>
      <c t="str" s="207" r="AI15">
        <f>'Ergebnisse Sa'!BX118</f>
        <v>0</v>
      </c>
      <c t="s" s="205" r="AJ15">
        <v>1557</v>
      </c>
      <c t="str" s="208" r="AK15">
        <f>'Ergebnisse Sa'!BZ118</f>
        <v>2</v>
      </c>
      <c t="str" s="204" r="AL15">
        <f>'Ergebnisse Sa'!BL18</f>
        <v>3</v>
      </c>
      <c t="s" s="205" r="AM15">
        <v>1558</v>
      </c>
      <c t="str" s="206" r="AN15">
        <f>'Ergebnisse Sa'!BN18</f>
        <v>11</v>
      </c>
      <c t="str" s="207" r="AO15">
        <f>'Ergebnisse Sa'!BX18</f>
        <v>0</v>
      </c>
      <c t="s" s="205" r="AP15">
        <v>1559</v>
      </c>
      <c t="str" s="208" r="AQ15">
        <f>'Ergebnisse Sa'!BZ18</f>
        <v>2</v>
      </c>
      <c t="str" s="254" r="AR15">
        <f>E15+Q15+W15+AC15+AI15+AO15</f>
        <v>4</v>
      </c>
      <c t="s" s="113" r="AS15">
        <v>1560</v>
      </c>
      <c t="str" s="248" r="AT15">
        <f>G15+S15+Y15+AE15+AK15+AQ15</f>
        <v>8</v>
      </c>
      <c t="str" s="210" r="AU15">
        <f>AR15</f>
        <v>4</v>
      </c>
      <c t="s" s="211" r="AV15">
        <v>1561</v>
      </c>
      <c t="str" s="212" r="AW15">
        <f>AT15</f>
        <v>8</v>
      </c>
      <c s="213" r="AX15"/>
      <c s="214" r="AY15"/>
      <c s="214" r="AZ15"/>
      <c s="214" r="BA15"/>
      <c t="str" s="215" r="BB15">
        <f>AU15*10000000</f>
        <v>40000000</v>
      </c>
      <c s="214" r="BC15"/>
    </row>
    <row customHeight="1" r="16" ht="16.5">
      <c t="str" s="171" r="A16">
        <f>'Spielplan Sa'!N8</f>
        <v>TS Thiersheim</v>
      </c>
      <c t="str" s="174" r="B16">
        <f>P10</f>
        <v>11</v>
      </c>
      <c t="s" s="175" r="C16">
        <v>1562</v>
      </c>
      <c t="str" s="176" r="D16">
        <f>N10</f>
        <v>7</v>
      </c>
      <c t="str" s="177" r="E16">
        <f>S10</f>
        <v>22</v>
      </c>
      <c t="s" s="175" r="F16">
        <v>1563</v>
      </c>
      <c t="str" s="178" r="G16">
        <f>Q10</f>
        <v>13</v>
      </c>
      <c t="str" s="174" r="H16">
        <f>P13</f>
        <v>12</v>
      </c>
      <c t="s" s="175" r="I16">
        <v>1564</v>
      </c>
      <c t="str" s="176" r="J16">
        <f>N13</f>
        <v>10</v>
      </c>
      <c t="str" s="177" r="K16">
        <f>S13</f>
        <v>34</v>
      </c>
      <c t="s" s="175" r="L16">
        <v>1565</v>
      </c>
      <c t="str" s="178" r="M16">
        <f>Q13</f>
        <v>29</v>
      </c>
      <c s="217" r="N16"/>
      <c t="str" s="174" r="T16">
        <f>'Ergebnisse Sa'!BD8</f>
        <v>11</v>
      </c>
      <c t="s" s="175" r="U16">
        <v>1566</v>
      </c>
      <c t="str" s="176" r="V16">
        <f>'Ergebnisse Sa'!BF8</f>
        <v>4</v>
      </c>
      <c t="str" s="177" r="W16">
        <f>T16+T17+T18</f>
        <v>22</v>
      </c>
      <c t="s" s="175" r="X16">
        <v>1567</v>
      </c>
      <c t="str" s="178" r="Y16">
        <f>V16+V17+V18</f>
        <v>7</v>
      </c>
      <c t="str" s="174" r="Z16">
        <f>'Ergebnisse Sa'!BD116</f>
        <v>5</v>
      </c>
      <c t="s" s="175" r="AA16">
        <v>1568</v>
      </c>
      <c t="str" s="176" r="AB16">
        <f>'Ergebnisse Sa'!BF116</f>
        <v>11</v>
      </c>
      <c t="str" s="177" r="AC16">
        <f>Z16+Z17+Z18</f>
        <v>9</v>
      </c>
      <c t="s" s="175" r="AD16">
        <v>1569</v>
      </c>
      <c t="str" s="178" r="AE16">
        <f>AB16+AB17+AB18</f>
        <v>22</v>
      </c>
      <c t="str" s="174" r="AF16">
        <f>'Ergebnisse Sa'!BD17</f>
        <v>3</v>
      </c>
      <c t="s" s="175" r="AG16">
        <v>1570</v>
      </c>
      <c t="str" s="176" r="AH16">
        <f>'Ergebnisse Sa'!BF17</f>
        <v>11</v>
      </c>
      <c t="str" s="177" r="AI16">
        <f>AF16+AF17+AF18</f>
        <v>11</v>
      </c>
      <c t="s" s="175" r="AJ16">
        <v>1571</v>
      </c>
      <c t="str" s="178" r="AK16">
        <f>AH16+AH17+AH18</f>
        <v>22</v>
      </c>
      <c t="str" s="174" r="AL16">
        <f>'Ergebnisse Sa'!BD120</f>
        <v>11</v>
      </c>
      <c t="s" s="175" r="AM16">
        <v>1572</v>
      </c>
      <c t="str" s="176" r="AN16">
        <f>'Ergebnisse Sa'!BF120</f>
        <v>13</v>
      </c>
      <c t="str" s="177" r="AO16">
        <f>AL16+AL17+AL18</f>
        <v>22</v>
      </c>
      <c t="s" s="175" r="AP16">
        <v>1573</v>
      </c>
      <c t="str" s="178" r="AQ16">
        <f>AN16+AN17+AN18</f>
        <v>26</v>
      </c>
      <c t="str" s="250" r="AR16">
        <f>E16+K16+W16+AC16+AI16+AO16</f>
        <v>120</v>
      </c>
      <c t="s" s="251" r="AS16">
        <v>1574</v>
      </c>
      <c t="str" s="252" r="AT16">
        <f>G16+M16+Y16+AE16+AK16+AQ16</f>
        <v>119</v>
      </c>
      <c s="182" r="AU16"/>
      <c s="183" r="AV16"/>
      <c s="184" r="AW16"/>
      <c t="str" s="185" r="AX16">
        <f>AR16</f>
        <v>120</v>
      </c>
      <c t="str" s="185" r="AY16">
        <f>(AR16-AT16)*1000</f>
        <v>1000</v>
      </c>
      <c s="185" r="AZ16"/>
      <c s="185" r="BA16"/>
      <c s="185" r="BB16"/>
      <c s="185" r="BC16"/>
      <c s="186" r="BD16">
        <v>4.0</v>
      </c>
    </row>
    <row customHeight="1" r="17" ht="16.5">
      <c t="str" s="189" r="B17">
        <f>P11</f>
        <v>11</v>
      </c>
      <c t="s" s="190" r="C17">
        <v>1575</v>
      </c>
      <c t="str" s="191" r="D17">
        <f>N11</f>
        <v>6</v>
      </c>
      <c t="str" s="192" r="E17">
        <f>S11</f>
        <v>2</v>
      </c>
      <c t="s" s="190" r="F17">
        <v>1576</v>
      </c>
      <c t="str" s="193" r="G17">
        <f>Q11</f>
        <v>0</v>
      </c>
      <c t="str" s="189" r="H17">
        <f>P14</f>
        <v>11</v>
      </c>
      <c t="s" s="190" r="I17">
        <v>1577</v>
      </c>
      <c t="str" s="191" r="J17">
        <f>N14</f>
        <v>13</v>
      </c>
      <c t="str" s="192" r="K17">
        <f>S14</f>
        <v>2</v>
      </c>
      <c t="s" s="190" r="L17">
        <v>1578</v>
      </c>
      <c t="str" s="193" r="M17">
        <f>Q14</f>
        <v>1</v>
      </c>
      <c t="str" s="189" r="T17">
        <f>'Ergebnisse Sa'!BH8</f>
        <v>11</v>
      </c>
      <c t="s" s="190" r="U17">
        <v>1579</v>
      </c>
      <c t="str" s="191" r="V17">
        <f>'Ergebnisse Sa'!BJ8</f>
        <v>3</v>
      </c>
      <c t="str" s="192" r="W17">
        <f>'Ergebnisse Sa'!BU8</f>
        <v>2</v>
      </c>
      <c t="s" s="190" r="X17">
        <v>1580</v>
      </c>
      <c t="str" s="193" r="Y17">
        <f>'Ergebnisse Sa'!BW8</f>
        <v>0</v>
      </c>
      <c t="str" s="189" r="Z17">
        <f>'Ergebnisse Sa'!BH116</f>
        <v>4</v>
      </c>
      <c t="s" s="190" r="AA17">
        <v>1581</v>
      </c>
      <c t="str" s="191" r="AB17">
        <f>'Ergebnisse Sa'!BJ116</f>
        <v>11</v>
      </c>
      <c t="str" s="192" r="AC17">
        <f>'Ergebnisse Sa'!BU116</f>
        <v>0</v>
      </c>
      <c t="s" s="190" r="AD17">
        <v>1582</v>
      </c>
      <c t="str" s="193" r="AE17">
        <f>'Ergebnisse Sa'!BW116</f>
        <v>2</v>
      </c>
      <c t="str" s="189" r="AF17">
        <f>'Ergebnisse Sa'!BH17</f>
        <v>8</v>
      </c>
      <c t="s" s="190" r="AG17">
        <v>1583</v>
      </c>
      <c t="str" s="191" r="AH17">
        <f>'Ergebnisse Sa'!BJ17</f>
        <v>11</v>
      </c>
      <c t="str" s="192" r="AI17">
        <f>'Ergebnisse Sa'!BU17</f>
        <v>0</v>
      </c>
      <c t="s" s="190" r="AJ17">
        <v>1584</v>
      </c>
      <c t="str" s="193" r="AK17">
        <f>'Ergebnisse Sa'!BW17</f>
        <v>2</v>
      </c>
      <c t="str" s="189" r="AL17">
        <f>'Ergebnisse Sa'!BH120</f>
        <v>11</v>
      </c>
      <c t="s" s="190" r="AM17">
        <v>1585</v>
      </c>
      <c t="str" s="191" r="AN17">
        <f>'Ergebnisse Sa'!BJ120</f>
        <v>13</v>
      </c>
      <c t="str" s="192" r="AO17">
        <f>'Ergebnisse Sa'!BU120</f>
        <v>0</v>
      </c>
      <c t="s" s="190" r="AP17">
        <v>1586</v>
      </c>
      <c t="str" s="193" r="AQ17">
        <f>'Ergebnisse Sa'!BW120</f>
        <v>2</v>
      </c>
      <c t="str" s="245" r="AR17">
        <f>E17+K17+W17+AC17+AI17+AO17</f>
        <v>6</v>
      </c>
      <c t="s" s="253" r="AS17">
        <v>1587</v>
      </c>
      <c t="str" s="246" r="AT17">
        <f>G17+M17+Y17+AE17+AK17+AQ17</f>
        <v>7</v>
      </c>
      <c s="41" r="AU17"/>
      <c s="7" r="AV17"/>
      <c s="167" r="AW17"/>
      <c s="199" r="AX17"/>
      <c s="200" r="AY17"/>
      <c t="str" s="200" r="AZ17">
        <f>AR17*100000</f>
        <v>600000</v>
      </c>
      <c t="str" s="200" r="BA17">
        <f>(AR17-AT17)*1000000</f>
        <v>-1000000</v>
      </c>
      <c s="201" r="BB17"/>
      <c t="str" s="200" r="BC17">
        <f>BB18+BA17+AZ17+AY16+AX16</f>
        <v>59601120</v>
      </c>
    </row>
    <row customHeight="1" r="18" ht="16.5">
      <c t="str" s="204" r="B18">
        <f>P12</f>
        <v/>
      </c>
      <c t="s" s="205" r="C18">
        <v>1588</v>
      </c>
      <c t="str" s="206" r="D18">
        <f>N12</f>
        <v/>
      </c>
      <c t="str" s="207" r="E18">
        <f>S12</f>
        <v>2</v>
      </c>
      <c t="s" s="205" r="F18">
        <v>1589</v>
      </c>
      <c t="str" s="208" r="G18">
        <f>Q12</f>
        <v>0</v>
      </c>
      <c t="str" s="204" r="H18">
        <f>P15</f>
        <v>11</v>
      </c>
      <c t="s" s="205" r="I18">
        <v>1590</v>
      </c>
      <c t="str" s="206" r="J18">
        <f>N15</f>
        <v>6</v>
      </c>
      <c t="str" s="207" r="K18">
        <f>S15</f>
        <v>2</v>
      </c>
      <c t="s" s="205" r="L18">
        <v>1591</v>
      </c>
      <c t="str" s="208" r="M18">
        <f>Q15</f>
        <v>0</v>
      </c>
      <c t="str" s="204" r="T18">
        <f>'Ergebnisse Sa'!BL8</f>
        <v/>
      </c>
      <c t="s" s="205" r="U18">
        <v>1592</v>
      </c>
      <c t="str" s="206" r="V18">
        <f>'Ergebnisse Sa'!BN8</f>
        <v/>
      </c>
      <c t="str" s="207" r="W18">
        <f>'Ergebnisse Sa'!BX8</f>
        <v>2</v>
      </c>
      <c t="s" s="205" r="X18">
        <v>1593</v>
      </c>
      <c t="str" s="208" r="Y18">
        <f>'Ergebnisse Sa'!BZ8</f>
        <v>0</v>
      </c>
      <c t="str" s="204" r="Z18">
        <f>'Ergebnisse Sa'!BL116</f>
        <v/>
      </c>
      <c t="s" s="205" r="AA18">
        <v>1594</v>
      </c>
      <c t="str" s="206" r="AB18">
        <f>'Ergebnisse Sa'!BN116</f>
        <v/>
      </c>
      <c t="str" s="207" r="AC18">
        <f>'Ergebnisse Sa'!BX116</f>
        <v>0</v>
      </c>
      <c t="s" s="205" r="AD18">
        <v>1595</v>
      </c>
      <c t="str" s="208" r="AE18">
        <f>'Ergebnisse Sa'!BZ116</f>
        <v>2</v>
      </c>
      <c t="str" s="204" r="AF18">
        <f>'Ergebnisse Sa'!BL17</f>
        <v/>
      </c>
      <c t="s" s="205" r="AG18">
        <v>1596</v>
      </c>
      <c t="str" s="206" r="AH18">
        <f>'Ergebnisse Sa'!BN17</f>
        <v/>
      </c>
      <c t="str" s="207" r="AI18">
        <f>'Ergebnisse Sa'!BX17</f>
        <v>0</v>
      </c>
      <c t="s" s="205" r="AJ18">
        <v>1597</v>
      </c>
      <c t="str" s="208" r="AK18">
        <f>'Ergebnisse Sa'!BZ17</f>
        <v>2</v>
      </c>
      <c t="str" s="204" r="AL18">
        <f>'Ergebnisse Sa'!BL120</f>
        <v/>
      </c>
      <c t="s" s="205" r="AM18">
        <v>1598</v>
      </c>
      <c t="str" s="206" r="AN18">
        <f>'Ergebnisse Sa'!BN120</f>
        <v/>
      </c>
      <c t="str" s="207" r="AO18">
        <f>'Ergebnisse Sa'!BX120</f>
        <v>0</v>
      </c>
      <c t="s" s="205" r="AP18">
        <v>1599</v>
      </c>
      <c t="str" s="208" r="AQ18">
        <f>'Ergebnisse Sa'!BZ120</f>
        <v>2</v>
      </c>
      <c t="str" s="254" r="AR18">
        <f>E18+K18+W18+AC18+AI18+AO18</f>
        <v>6</v>
      </c>
      <c t="s" s="113" r="AS18">
        <v>1600</v>
      </c>
      <c t="str" s="248" r="AT18">
        <f>G18+M18+Y18+AE18+AK18+AQ18</f>
        <v>6</v>
      </c>
      <c t="str" s="210" r="AU18">
        <f>AR18</f>
        <v>6</v>
      </c>
      <c t="s" s="211" r="AV18">
        <v>1601</v>
      </c>
      <c t="str" s="212" r="AW18">
        <f>AT18</f>
        <v>6</v>
      </c>
      <c s="213" r="AX18"/>
      <c s="214" r="AY18"/>
      <c s="214" r="AZ18"/>
      <c s="214" r="BA18"/>
      <c t="str" s="215" r="BB18">
        <f>AU18*10000000</f>
        <v>60000000</v>
      </c>
      <c s="214" r="BC18"/>
    </row>
    <row customHeight="1" r="19" ht="16.5">
      <c t="str" s="171" r="A19">
        <f>'Spielplan Sa'!N9</f>
        <v>TV Langen</v>
      </c>
      <c t="str" s="174" r="B19">
        <f>V10</f>
        <v>13</v>
      </c>
      <c t="s" s="175" r="C19">
        <v>1602</v>
      </c>
      <c t="str" s="176" r="D19">
        <f>T10</f>
        <v>15</v>
      </c>
      <c t="str" s="177" r="E19">
        <f>Y10</f>
        <v>21</v>
      </c>
      <c t="s" s="175" r="F19">
        <v>1603</v>
      </c>
      <c t="str" s="178" r="G19">
        <f>W10</f>
        <v>26</v>
      </c>
      <c t="str" s="174" r="H19">
        <f>V13</f>
        <v>8</v>
      </c>
      <c t="s" s="175" r="I19">
        <v>1604</v>
      </c>
      <c t="str" s="176" r="J19">
        <f>T13</f>
        <v>11</v>
      </c>
      <c t="str" s="177" r="K19">
        <f>Y13</f>
        <v>14</v>
      </c>
      <c t="s" s="175" r="L19">
        <v>1605</v>
      </c>
      <c t="str" s="178" r="M19">
        <f>W13</f>
        <v>22</v>
      </c>
      <c t="str" s="174" r="N19">
        <f>V16</f>
        <v>4</v>
      </c>
      <c t="s" s="175" r="O19">
        <v>1606</v>
      </c>
      <c t="str" s="176" r="P19">
        <f>T16</f>
        <v>11</v>
      </c>
      <c t="str" s="177" r="Q19">
        <f>Y16</f>
        <v>7</v>
      </c>
      <c t="s" s="175" r="R19">
        <v>1607</v>
      </c>
      <c t="str" s="178" r="S19">
        <f>W16</f>
        <v>22</v>
      </c>
      <c s="217" r="T19"/>
      <c t="str" s="177" r="Z19">
        <f>'Ergebnisse Sa'!BD119</f>
        <v>4</v>
      </c>
      <c t="s" s="175" r="AA19">
        <v>1608</v>
      </c>
      <c t="str" s="178" r="AB19">
        <f>'Ergebnisse Sa'!BF119</f>
        <v>11</v>
      </c>
      <c t="str" s="174" r="AC19">
        <f>Z19+Z20+Z21</f>
        <v>6</v>
      </c>
      <c t="s" s="175" r="AD19">
        <v>1609</v>
      </c>
      <c t="str" s="176" r="AE19">
        <f>AB19+AB20+AB21</f>
        <v>22</v>
      </c>
      <c t="str" s="177" r="AF19">
        <f>'Ergebnisse Sa'!BD117</f>
        <v>11</v>
      </c>
      <c t="s" s="175" r="AG19">
        <v>1610</v>
      </c>
      <c t="str" s="178" r="AH19">
        <f>'Ergebnisse Sa'!BF117</f>
        <v>13</v>
      </c>
      <c t="str" s="174" r="AI19">
        <f>AF19+AF20+AF21</f>
        <v>15</v>
      </c>
      <c t="s" s="175" r="AJ19">
        <v>1611</v>
      </c>
      <c t="str" s="176" r="AK19">
        <f>AH19+AH20+AH21</f>
        <v>24</v>
      </c>
      <c t="str" s="177" r="AL19">
        <f>'Ergebnisse Sa'!BD21</f>
        <v>3</v>
      </c>
      <c t="s" s="175" r="AM19">
        <v>1612</v>
      </c>
      <c t="str" s="178" r="AN19">
        <f>'Ergebnisse Sa'!BF21</f>
        <v>11</v>
      </c>
      <c t="str" s="174" r="AO19">
        <f>AL19+AL20+AL21</f>
        <v>12</v>
      </c>
      <c t="s" s="175" r="AP19">
        <v>1613</v>
      </c>
      <c t="str" s="176" r="AQ19">
        <f>AN19+AN20+AN21</f>
        <v>22</v>
      </c>
      <c t="str" s="250" r="AR19">
        <f>E19+K19+Q19+AC19+AI19+AO19</f>
        <v>75</v>
      </c>
      <c t="s" s="251" r="AS19">
        <v>1614</v>
      </c>
      <c t="str" s="252" r="AT19">
        <f>G19+M19+S19+AE19+AK19+AQ19</f>
        <v>138</v>
      </c>
      <c s="182" r="AU19"/>
      <c s="183" r="AV19"/>
      <c s="184" r="AW19"/>
      <c t="str" s="185" r="AX19">
        <f>AR19</f>
        <v>75</v>
      </c>
      <c t="str" s="185" r="AY19">
        <f>(AR19-AT19)*1000</f>
        <v>-63000</v>
      </c>
      <c s="185" r="AZ19"/>
      <c s="185" r="BA19"/>
      <c s="185" r="BB19"/>
      <c s="185" r="BC19"/>
      <c s="186" r="BD19">
        <v>7.0</v>
      </c>
    </row>
    <row customHeight="1" r="20" ht="16.5">
      <c t="str" s="189" r="B20">
        <f>V11</f>
        <v>8</v>
      </c>
      <c t="s" s="190" r="C20">
        <v>1615</v>
      </c>
      <c t="str" s="191" r="D20">
        <f>T11</f>
        <v>11</v>
      </c>
      <c t="str" s="192" r="E20">
        <f>Y11</f>
        <v>0</v>
      </c>
      <c t="s" s="190" r="F20">
        <v>1616</v>
      </c>
      <c t="str" s="193" r="G20">
        <f>W11</f>
        <v>2</v>
      </c>
      <c t="str" s="189" r="H20">
        <f>V14</f>
        <v>6</v>
      </c>
      <c t="s" s="190" r="I20">
        <v>1617</v>
      </c>
      <c t="str" s="191" r="J20">
        <f>T14</f>
        <v>11</v>
      </c>
      <c t="str" s="192" r="K20">
        <f>Y14</f>
        <v>0</v>
      </c>
      <c t="s" s="190" r="L20">
        <v>1618</v>
      </c>
      <c t="str" s="193" r="M20">
        <f>W14</f>
        <v>2</v>
      </c>
      <c t="str" s="189" r="N20">
        <f>V17</f>
        <v>3</v>
      </c>
      <c t="s" s="190" r="O20">
        <v>1619</v>
      </c>
      <c t="str" s="191" r="P20">
        <f>T17</f>
        <v>11</v>
      </c>
      <c t="str" s="192" r="Q20">
        <f>Y17</f>
        <v>0</v>
      </c>
      <c t="s" s="190" r="R20">
        <v>1620</v>
      </c>
      <c t="str" s="193" r="S20">
        <f>W17</f>
        <v>2</v>
      </c>
      <c t="str" s="192" r="Z20">
        <f>'Ergebnisse Sa'!BH119</f>
        <v>2</v>
      </c>
      <c t="s" s="190" r="AA20">
        <v>1621</v>
      </c>
      <c t="str" s="193" r="AB20">
        <f>'Ergebnisse Sa'!BJ119</f>
        <v>11</v>
      </c>
      <c t="str" s="189" r="AC20">
        <f>'Ergebnisse Sa'!BU119</f>
        <v>0</v>
      </c>
      <c t="s" s="190" r="AD20">
        <v>1622</v>
      </c>
      <c t="str" s="191" r="AE20">
        <f>'Ergebnisse Sa'!BW119</f>
        <v>2</v>
      </c>
      <c t="str" s="192" r="AF20">
        <f>'Ergebnisse Sa'!BH117</f>
        <v>4</v>
      </c>
      <c t="s" s="190" r="AG20">
        <v>1623</v>
      </c>
      <c t="str" s="193" r="AH20">
        <f>'Ergebnisse Sa'!BJ117</f>
        <v>11</v>
      </c>
      <c t="str" s="189" r="AI20">
        <f>'Ergebnisse Sa'!BU117</f>
        <v>0</v>
      </c>
      <c t="s" s="190" r="AJ20">
        <v>1624</v>
      </c>
      <c t="str" s="191" r="AK20">
        <f>'Ergebnisse Sa'!BW117</f>
        <v>2</v>
      </c>
      <c t="str" s="192" r="AL20">
        <f>'Ergebnisse Sa'!BH21</f>
        <v>9</v>
      </c>
      <c t="s" s="190" r="AM20">
        <v>1625</v>
      </c>
      <c t="str" s="193" r="AN20">
        <f>'Ergebnisse Sa'!BJ21</f>
        <v>11</v>
      </c>
      <c t="str" s="189" r="AO20">
        <f>'Ergebnisse Sa'!BU21</f>
        <v>0</v>
      </c>
      <c t="s" s="190" r="AP20">
        <v>1626</v>
      </c>
      <c t="str" s="191" r="AQ20">
        <f>'Ergebnisse Sa'!BW21</f>
        <v>2</v>
      </c>
      <c t="str" s="245" r="AR20">
        <f>E20+K20+Q20+AC20+AI20+AO20</f>
        <v>0</v>
      </c>
      <c t="s" s="253" r="AS20">
        <v>1627</v>
      </c>
      <c t="str" s="246" r="AT20">
        <f>G20+M20+S20+AE20+AK20+AQ20</f>
        <v>12</v>
      </c>
      <c s="41" r="AU20"/>
      <c s="7" r="AV20"/>
      <c s="167" r="AW20"/>
      <c s="199" r="AX20"/>
      <c s="200" r="AY20"/>
      <c t="str" s="200" r="AZ20">
        <f>AR20*100000</f>
        <v>0</v>
      </c>
      <c t="str" s="200" r="BA20">
        <f>(AR20-AT20)*1000000</f>
        <v>-12000000</v>
      </c>
      <c s="201" r="BB20"/>
      <c t="str" s="200" r="BC20">
        <f>BB21+BA20+AZ20+AY19+AX19</f>
        <v>-12062925</v>
      </c>
    </row>
    <row customHeight="1" r="21" ht="16.5">
      <c t="str" s="204" r="B21">
        <f>V12</f>
        <v/>
      </c>
      <c t="s" s="205" r="C21">
        <v>1628</v>
      </c>
      <c t="str" s="206" r="D21">
        <f>T12</f>
        <v/>
      </c>
      <c t="str" s="207" r="E21">
        <f>Y12</f>
        <v>0</v>
      </c>
      <c t="s" s="205" r="F21">
        <v>1629</v>
      </c>
      <c t="str" s="208" r="G21">
        <f>W12</f>
        <v>2</v>
      </c>
      <c t="str" s="204" r="H21">
        <f>V15</f>
        <v/>
      </c>
      <c t="s" s="205" r="I21">
        <v>1630</v>
      </c>
      <c t="str" s="206" r="J21">
        <f>T15</f>
        <v/>
      </c>
      <c t="str" s="207" r="K21">
        <f>Y15</f>
        <v>0</v>
      </c>
      <c t="s" s="205" r="L21">
        <v>1631</v>
      </c>
      <c t="str" s="208" r="M21">
        <f>W15</f>
        <v>2</v>
      </c>
      <c t="str" s="204" r="N21">
        <f>V18</f>
        <v/>
      </c>
      <c t="s" s="205" r="O21">
        <v>1632</v>
      </c>
      <c t="str" s="206" r="P21">
        <f>T18</f>
        <v/>
      </c>
      <c t="str" s="207" r="Q21">
        <f>Y18</f>
        <v>0</v>
      </c>
      <c t="s" s="205" r="R21">
        <v>1633</v>
      </c>
      <c t="str" s="208" r="S21">
        <f>W18</f>
        <v>2</v>
      </c>
      <c t="str" s="207" r="Z21">
        <f>'Ergebnisse Sa'!BL119</f>
        <v/>
      </c>
      <c t="s" s="205" r="AA21">
        <v>1634</v>
      </c>
      <c t="str" s="208" r="AB21">
        <f>'Ergebnisse Sa'!BN119</f>
        <v/>
      </c>
      <c t="str" s="204" r="AC21">
        <f>'Ergebnisse Sa'!BX119</f>
        <v>0</v>
      </c>
      <c t="s" s="205" r="AD21">
        <v>1635</v>
      </c>
      <c t="str" s="206" r="AE21">
        <f>'Ergebnisse Sa'!BZ119</f>
        <v>2</v>
      </c>
      <c t="str" s="207" r="AF21">
        <f>'Ergebnisse Sa'!BL117</f>
        <v/>
      </c>
      <c t="s" s="205" r="AG21">
        <v>1636</v>
      </c>
      <c t="str" s="208" r="AH21">
        <f>'Ergebnisse Sa'!BN117</f>
        <v/>
      </c>
      <c t="str" s="204" r="AI21">
        <f>'Ergebnisse Sa'!BX117</f>
        <v>0</v>
      </c>
      <c t="s" s="205" r="AJ21">
        <v>1637</v>
      </c>
      <c t="str" s="206" r="AK21">
        <f>'Ergebnisse Sa'!BZ117</f>
        <v>2</v>
      </c>
      <c t="str" s="207" r="AL21">
        <f>'Ergebnisse Sa'!BL21</f>
        <v/>
      </c>
      <c t="s" s="205" r="AM21">
        <v>1638</v>
      </c>
      <c t="str" s="208" r="AN21">
        <f>'Ergebnisse Sa'!BN21</f>
        <v/>
      </c>
      <c t="str" s="204" r="AO21">
        <f>'Ergebnisse Sa'!BX21</f>
        <v>0</v>
      </c>
      <c t="s" s="205" r="AP21">
        <v>1639</v>
      </c>
      <c t="str" s="206" r="AQ21">
        <f>'Ergebnisse Sa'!BZ21</f>
        <v>2</v>
      </c>
      <c t="str" s="254" r="AR21">
        <f>E21+K21+Q21+AC21+AI21+AO21</f>
        <v>0</v>
      </c>
      <c t="s" s="113" r="AS21">
        <v>1640</v>
      </c>
      <c t="str" s="248" r="AT21">
        <f>G21+M21+S21+AE21+AK21+AQ21</f>
        <v>12</v>
      </c>
      <c t="str" s="210" r="AU21">
        <f>AR21</f>
        <v>0</v>
      </c>
      <c t="s" s="211" r="AV21">
        <v>1641</v>
      </c>
      <c t="str" s="212" r="AW21">
        <f>AT21</f>
        <v>12</v>
      </c>
      <c s="213" r="AX21"/>
      <c s="214" r="AY21"/>
      <c s="214" r="AZ21"/>
      <c s="214" r="BA21"/>
      <c t="str" s="215" r="BB21">
        <f>AU21*10000000</f>
        <v>0</v>
      </c>
      <c s="214" r="BC21"/>
    </row>
    <row customHeight="1" r="22" ht="16.5">
      <c t="str" s="171" r="A22">
        <f>'Spielplan Sa'!N10</f>
        <v>TV Vaihingen/Enz</v>
      </c>
      <c t="str" s="174" r="B22">
        <f>AB10</f>
        <v>11</v>
      </c>
      <c t="s" s="175" r="C22">
        <v>1642</v>
      </c>
      <c t="str" s="176" r="D22">
        <f>Z10</f>
        <v>7</v>
      </c>
      <c t="str" s="177" r="E22">
        <f>AE10</f>
        <v>22</v>
      </c>
      <c t="s" s="175" r="F22">
        <v>1643</v>
      </c>
      <c t="str" s="178" r="G22">
        <f>AC10</f>
        <v>9</v>
      </c>
      <c t="str" s="174" r="H22">
        <f>AB13</f>
        <v>11</v>
      </c>
      <c t="s" s="175" r="I22">
        <v>1644</v>
      </c>
      <c t="str" s="176" r="J22">
        <f>Z13</f>
        <v>3</v>
      </c>
      <c t="str" s="177" r="K22">
        <f>AE13</f>
        <v>22</v>
      </c>
      <c t="s" s="175" r="L22">
        <v>1645</v>
      </c>
      <c t="str" s="178" r="M22">
        <f>AC13</f>
        <v>6</v>
      </c>
      <c t="str" s="174" r="N22">
        <f>AB16</f>
        <v>11</v>
      </c>
      <c t="s" s="175" r="O22">
        <v>1646</v>
      </c>
      <c t="str" s="176" r="P22">
        <f>Z16</f>
        <v>5</v>
      </c>
      <c t="str" s="177" r="Q22">
        <f>AE16</f>
        <v>22</v>
      </c>
      <c t="s" s="175" r="R22">
        <v>1647</v>
      </c>
      <c t="str" s="178" r="S22">
        <f>AC16</f>
        <v>9</v>
      </c>
      <c t="str" s="174" r="T22">
        <f>AB19</f>
        <v>11</v>
      </c>
      <c t="s" s="175" r="U22">
        <v>1648</v>
      </c>
      <c t="str" s="176" r="V22">
        <f>Z19</f>
        <v>4</v>
      </c>
      <c t="str" s="177" r="W22">
        <f>AE19</f>
        <v>22</v>
      </c>
      <c t="s" s="175" r="X22">
        <v>1649</v>
      </c>
      <c t="str" s="178" r="Y22">
        <f>AC19</f>
        <v>6</v>
      </c>
      <c s="217" r="Z22"/>
      <c t="str" s="174" r="AF22">
        <f>'Ergebnisse Sa'!BD9</f>
        <v>11</v>
      </c>
      <c t="s" s="175" r="AG22">
        <v>1650</v>
      </c>
      <c t="str" s="176" r="AH22">
        <f>'Ergebnisse Sa'!BF9</f>
        <v>5</v>
      </c>
      <c t="str" s="177" r="AI22">
        <f>AF22+AF23+AF24</f>
        <v>22</v>
      </c>
      <c t="s" s="175" r="AJ22">
        <v>1651</v>
      </c>
      <c t="str" s="178" r="AK22">
        <f>AH22+AH23+AH24</f>
        <v>12</v>
      </c>
      <c t="str" s="174" r="AL22">
        <f>'Ergebnisse Sa'!BD12</f>
        <v>11</v>
      </c>
      <c t="s" s="175" r="AM22">
        <v>1652</v>
      </c>
      <c t="str" s="176" r="AN22">
        <f>'Ergebnisse Sa'!BF12</f>
        <v>5</v>
      </c>
      <c t="str" s="177" r="AO22">
        <f>AL22+AL23+AL24</f>
        <v>22</v>
      </c>
      <c t="s" s="175" r="AP22">
        <v>1653</v>
      </c>
      <c t="str" s="178" r="AQ22">
        <f>AN22+AN23+AN24</f>
        <v>11</v>
      </c>
      <c t="str" s="250" r="AR22">
        <f>E22+K22+Q22+W22+AI22+AO22</f>
        <v>132</v>
      </c>
      <c t="s" s="251" r="AS22">
        <v>1654</v>
      </c>
      <c t="str" s="252" r="AT22">
        <f>G22+M22+S22+Y22+AK22+AQ22</f>
        <v>53</v>
      </c>
      <c s="182" r="AU22"/>
      <c s="183" r="AV22"/>
      <c s="184" r="AW22"/>
      <c t="str" s="185" r="AX22">
        <f>AR22</f>
        <v>132</v>
      </c>
      <c t="str" s="185" r="AY22">
        <f>(AR22-AT22)*1000</f>
        <v>79000</v>
      </c>
      <c s="185" r="AZ22"/>
      <c s="185" r="BA22"/>
      <c s="185" r="BB22"/>
      <c s="185" r="BC22"/>
      <c s="186" r="BD22">
        <v>1.0</v>
      </c>
    </row>
    <row customHeight="1" r="23" ht="16.5">
      <c t="str" s="189" r="B23">
        <f>AB11</f>
        <v>11</v>
      </c>
      <c t="s" s="190" r="C23">
        <v>1655</v>
      </c>
      <c t="str" s="191" r="D23">
        <f>Z11</f>
        <v>2</v>
      </c>
      <c t="str" s="192" r="E23">
        <f>AE11</f>
        <v>2</v>
      </c>
      <c t="s" s="190" r="F23">
        <v>1656</v>
      </c>
      <c t="str" s="193" r="G23">
        <f>AC11</f>
        <v>0</v>
      </c>
      <c t="str" s="189" r="H23">
        <f>AB14</f>
        <v>11</v>
      </c>
      <c t="s" s="190" r="I23">
        <v>1657</v>
      </c>
      <c t="str" s="191" r="J23">
        <f>Z14</f>
        <v>3</v>
      </c>
      <c t="str" s="192" r="K23">
        <f>AE14</f>
        <v>2</v>
      </c>
      <c t="s" s="190" r="L23">
        <v>1658</v>
      </c>
      <c t="str" s="193" r="M23">
        <f>AC14</f>
        <v>0</v>
      </c>
      <c t="str" s="189" r="N23">
        <f>AB17</f>
        <v>11</v>
      </c>
      <c t="s" s="190" r="O23">
        <v>1659</v>
      </c>
      <c t="str" s="191" r="P23">
        <f>Z17</f>
        <v>4</v>
      </c>
      <c t="str" s="192" r="Q23">
        <f>AE17</f>
        <v>2</v>
      </c>
      <c t="s" s="190" r="R23">
        <v>1660</v>
      </c>
      <c t="str" s="193" r="S23">
        <f>AC17</f>
        <v>0</v>
      </c>
      <c t="str" s="189" r="T23">
        <f>AB20</f>
        <v>11</v>
      </c>
      <c t="s" s="190" r="U23">
        <v>1661</v>
      </c>
      <c t="str" s="191" r="V23">
        <f>Z20</f>
        <v>2</v>
      </c>
      <c t="str" s="192" r="W23">
        <f>AE20</f>
        <v>2</v>
      </c>
      <c t="s" s="190" r="X23">
        <v>1662</v>
      </c>
      <c t="str" s="193" r="Y23">
        <f>AC20</f>
        <v>0</v>
      </c>
      <c t="str" s="189" r="AF23">
        <f>'Ergebnisse Sa'!BH9</f>
        <v>11</v>
      </c>
      <c t="s" s="190" r="AG23">
        <v>1663</v>
      </c>
      <c t="str" s="191" r="AH23">
        <f>'Ergebnisse Sa'!BJ9</f>
        <v>7</v>
      </c>
      <c t="str" s="192" r="AI23">
        <f>'Ergebnisse Sa'!BU9</f>
        <v>2</v>
      </c>
      <c t="s" s="190" r="AJ23">
        <v>1664</v>
      </c>
      <c t="str" s="193" r="AK23">
        <f>'Ergebnisse Sa'!BW9</f>
        <v>0</v>
      </c>
      <c t="str" s="189" r="AL23">
        <f>'Ergebnisse Sa'!BH12</f>
        <v>11</v>
      </c>
      <c t="s" s="190" r="AM23">
        <v>1665</v>
      </c>
      <c t="str" s="191" r="AN23">
        <f>'Ergebnisse Sa'!BJ12</f>
        <v>6</v>
      </c>
      <c t="str" s="192" r="AO23">
        <f>'Ergebnisse Sa'!BU12</f>
        <v>2</v>
      </c>
      <c t="s" s="190" r="AP23">
        <v>1666</v>
      </c>
      <c t="str" s="193" r="AQ23">
        <f>'Ergebnisse Sa'!BW12</f>
        <v>0</v>
      </c>
      <c t="str" s="245" r="AR23">
        <f>E23+K23+Q23+W23+AI23+AO23</f>
        <v>12</v>
      </c>
      <c t="s" s="253" r="AS23">
        <v>1667</v>
      </c>
      <c t="str" s="246" r="AT23">
        <f>G23+M23+S23+Y23+AK23+AQ23</f>
        <v>0</v>
      </c>
      <c s="41" r="AU23"/>
      <c s="7" r="AV23"/>
      <c s="167" r="AW23"/>
      <c s="199" r="AX23"/>
      <c s="200" r="AY23"/>
      <c t="str" s="200" r="AZ23">
        <f>AR23*100000</f>
        <v>1200000</v>
      </c>
      <c t="str" s="200" r="BA23">
        <f>(AR23-AT23)*1000000</f>
        <v>12000000</v>
      </c>
      <c s="201" r="BB23"/>
      <c t="str" s="200" r="BC23">
        <f>BB24+BA23+AZ23+AY22+AX22</f>
        <v>133279132</v>
      </c>
    </row>
    <row customHeight="1" r="24" ht="16.5">
      <c t="str" s="204" r="B24">
        <f>AB12</f>
        <v/>
      </c>
      <c t="s" s="205" r="C24">
        <v>1668</v>
      </c>
      <c t="str" s="206" r="D24">
        <f>Z12</f>
        <v/>
      </c>
      <c t="str" s="207" r="E24">
        <f>AE12</f>
        <v>2</v>
      </c>
      <c t="s" s="205" r="F24">
        <v>1669</v>
      </c>
      <c t="str" s="208" r="G24">
        <f>AC12</f>
        <v>0</v>
      </c>
      <c t="str" s="204" r="H24">
        <f>AB15</f>
        <v/>
      </c>
      <c t="s" s="205" r="I24">
        <v>1670</v>
      </c>
      <c t="str" s="206" r="J24">
        <f>Z15</f>
        <v/>
      </c>
      <c t="str" s="207" r="K24">
        <f>AE15</f>
        <v>2</v>
      </c>
      <c t="s" s="205" r="L24">
        <v>1671</v>
      </c>
      <c t="str" s="208" r="M24">
        <f>AC15</f>
        <v>0</v>
      </c>
      <c t="str" s="204" r="N24">
        <f>AB18</f>
        <v/>
      </c>
      <c t="s" s="205" r="O24">
        <v>1672</v>
      </c>
      <c t="str" s="206" r="P24">
        <f>Z18</f>
        <v/>
      </c>
      <c t="str" s="207" r="Q24">
        <f>AE18</f>
        <v>2</v>
      </c>
      <c t="s" s="205" r="R24">
        <v>1673</v>
      </c>
      <c t="str" s="208" r="S24">
        <f>AC18</f>
        <v>0</v>
      </c>
      <c t="str" s="204" r="T24">
        <f>AB21</f>
        <v/>
      </c>
      <c t="s" s="205" r="U24">
        <v>1674</v>
      </c>
      <c t="str" s="206" r="V24">
        <f>Z21</f>
        <v/>
      </c>
      <c t="str" s="207" r="W24">
        <f>AE21</f>
        <v>2</v>
      </c>
      <c t="s" s="205" r="X24">
        <v>1675</v>
      </c>
      <c t="str" s="208" r="Y24">
        <f>AC21</f>
        <v>0</v>
      </c>
      <c t="str" s="204" r="AF24">
        <f>'Ergebnisse Sa'!BL9</f>
        <v/>
      </c>
      <c t="s" s="205" r="AG24">
        <v>1676</v>
      </c>
      <c t="str" s="206" r="AH24">
        <f>'Ergebnisse Sa'!BN9</f>
        <v/>
      </c>
      <c t="str" s="207" r="AI24">
        <f>'Ergebnisse Sa'!BX9</f>
        <v>2</v>
      </c>
      <c t="s" s="205" r="AJ24">
        <v>1677</v>
      </c>
      <c t="str" s="208" r="AK24">
        <f>'Ergebnisse Sa'!BZ9</f>
        <v>0</v>
      </c>
      <c t="str" s="204" r="AL24">
        <f>'Ergebnisse Sa'!BL12</f>
        <v/>
      </c>
      <c t="s" s="205" r="AM24">
        <v>1678</v>
      </c>
      <c t="str" s="206" r="AN24">
        <f>'Ergebnisse Sa'!BN12</f>
        <v/>
      </c>
      <c t="str" s="207" r="AO24">
        <f>'Ergebnisse Sa'!BX12</f>
        <v>2</v>
      </c>
      <c t="s" s="205" r="AP24">
        <v>1679</v>
      </c>
      <c t="str" s="208" r="AQ24">
        <f>'Ergebnisse Sa'!BZ12</f>
        <v>0</v>
      </c>
      <c t="str" s="255" r="AR24">
        <f>E24+K24+Q24+W24+AI24+AO24</f>
        <v>12</v>
      </c>
      <c s="256" r="AS24"/>
      <c t="str" s="257" r="AT24">
        <f>G24+M24+S24+Y24+AK24+AQ24</f>
        <v>0</v>
      </c>
      <c t="str" s="224" r="AU24">
        <f>AR24</f>
        <v>12</v>
      </c>
      <c t="s" s="225" r="AV24">
        <v>1680</v>
      </c>
      <c t="str" s="226" r="AW24">
        <f>AT24</f>
        <v>0</v>
      </c>
      <c s="213" r="AX24"/>
      <c s="214" r="AY24"/>
      <c s="214" r="AZ24"/>
      <c s="214" r="BA24"/>
      <c t="str" s="215" r="BB24">
        <f>AU24*10000000</f>
        <v>120000000</v>
      </c>
      <c s="214" r="BC24"/>
    </row>
    <row customHeight="1" r="25" ht="16.5">
      <c t="str" s="171" r="A25">
        <f>'Spielplan Sa'!N11</f>
        <v>TSV Calw</v>
      </c>
      <c t="str" s="174" r="B25">
        <f>AH10</f>
        <v>11</v>
      </c>
      <c t="s" s="175" r="C25">
        <v>1681</v>
      </c>
      <c t="str" s="176" r="D25">
        <f>AF10</f>
        <v>7</v>
      </c>
      <c t="str" s="177" r="E25">
        <f>AK10</f>
        <v>22</v>
      </c>
      <c t="s" s="175" r="F25">
        <v>1682</v>
      </c>
      <c t="str" s="178" r="G25">
        <f>AI10</f>
        <v>10</v>
      </c>
      <c t="str" s="174" r="H25">
        <f>AH13</f>
        <v>7</v>
      </c>
      <c t="s" s="175" r="I25">
        <v>1683</v>
      </c>
      <c t="str" s="176" r="J25">
        <f>AF13</f>
        <v>11</v>
      </c>
      <c t="str" s="177" r="K25">
        <f>AK13</f>
        <v>31</v>
      </c>
      <c t="s" s="175" r="L25">
        <v>1684</v>
      </c>
      <c t="str" s="178" r="M25">
        <f>AI13</f>
        <v>30</v>
      </c>
      <c t="str" s="174" r="N25">
        <f>AH16</f>
        <v>11</v>
      </c>
      <c t="s" s="175" r="O25">
        <v>1685</v>
      </c>
      <c t="str" s="176" r="P25">
        <f>AF16</f>
        <v>3</v>
      </c>
      <c t="str" s="177" r="Q25">
        <f>AK16</f>
        <v>22</v>
      </c>
      <c t="s" s="175" r="R25">
        <v>1686</v>
      </c>
      <c t="str" s="178" r="S25">
        <f>AI16</f>
        <v>11</v>
      </c>
      <c t="str" s="174" r="T25">
        <f>AH19</f>
        <v>13</v>
      </c>
      <c t="s" s="175" r="U25">
        <v>1687</v>
      </c>
      <c t="str" s="176" r="V25">
        <f>AF19</f>
        <v>11</v>
      </c>
      <c t="str" s="177" r="W25">
        <f>AK19</f>
        <v>24</v>
      </c>
      <c t="s" s="175" r="X25">
        <v>1688</v>
      </c>
      <c t="str" s="178" r="Y25">
        <f>AI19</f>
        <v>15</v>
      </c>
      <c t="str" s="174" r="Z25">
        <f>AH22</f>
        <v>5</v>
      </c>
      <c t="s" s="175" r="AA25">
        <v>1689</v>
      </c>
      <c t="str" s="176" r="AB25">
        <f>AF22</f>
        <v>11</v>
      </c>
      <c t="str" s="177" r="AC25">
        <f>AK22</f>
        <v>12</v>
      </c>
      <c t="s" s="175" r="AD25">
        <v>1690</v>
      </c>
      <c t="str" s="178" r="AE25">
        <f>AI22</f>
        <v>22</v>
      </c>
      <c s="217" r="AF25"/>
      <c t="str" s="174" r="AL25">
        <f>'Ergebnisse Sa'!BD15</f>
        <v>11</v>
      </c>
      <c t="s" s="175" r="AM25">
        <v>1691</v>
      </c>
      <c t="str" s="176" r="AN25">
        <f>'Ergebnisse Sa'!BF15</f>
        <v>5</v>
      </c>
      <c t="str" s="177" r="AO25">
        <f>AL25+AL26+AL27</f>
        <v>22</v>
      </c>
      <c t="s" s="175" r="AP25">
        <v>1692</v>
      </c>
      <c t="str" s="178" r="AQ25">
        <f>AN25+AN26+AN27</f>
        <v>10</v>
      </c>
      <c t="str" s="250" r="AR25">
        <f>E25+K25+Q25+W25+AC25+AO25</f>
        <v>133</v>
      </c>
      <c t="s" s="251" r="AS25">
        <v>1693</v>
      </c>
      <c t="str" s="252" r="AT25">
        <f>G25+M25+S25+Y25+AE25+AQ25</f>
        <v>98</v>
      </c>
      <c s="182" r="AU25"/>
      <c s="183" r="AV25"/>
      <c s="227" r="AW25"/>
      <c t="str" s="185" r="AX25">
        <f>AR25</f>
        <v>133</v>
      </c>
      <c t="str" s="185" r="AY25">
        <f>(AR25-AT25)*1000</f>
        <v>35000</v>
      </c>
      <c s="185" r="AZ25"/>
      <c s="185" r="BA25"/>
      <c s="185" r="BB25"/>
      <c s="185" r="BC25"/>
      <c s="186" r="BD25">
        <v>2.0</v>
      </c>
    </row>
    <row customHeight="1" r="26" ht="18.0">
      <c t="str" s="189" r="B26">
        <f>AH11</f>
        <v>11</v>
      </c>
      <c t="s" s="190" r="C26">
        <v>1694</v>
      </c>
      <c t="str" s="191" r="D26">
        <f>AF11</f>
        <v>3</v>
      </c>
      <c t="str" s="192" r="E26">
        <f>AK11</f>
        <v>2</v>
      </c>
      <c t="s" s="190" r="F26">
        <v>1695</v>
      </c>
      <c t="str" s="193" r="G26">
        <f>AI11</f>
        <v>0</v>
      </c>
      <c t="str" s="189" r="H26">
        <f>AH14</f>
        <v>13</v>
      </c>
      <c t="s" s="190" r="I26">
        <v>1696</v>
      </c>
      <c t="str" s="191" r="J26">
        <f>AF14</f>
        <v>11</v>
      </c>
      <c t="str" s="192" r="K26">
        <f>AK14</f>
        <v>2</v>
      </c>
      <c t="s" s="190" r="L26">
        <v>1697</v>
      </c>
      <c t="str" s="193" r="M26">
        <f>AI14</f>
        <v>1</v>
      </c>
      <c t="str" s="189" r="N26">
        <f>AH17</f>
        <v>11</v>
      </c>
      <c t="s" s="190" r="O26">
        <v>1698</v>
      </c>
      <c t="str" s="191" r="P26">
        <f>AF17</f>
        <v>8</v>
      </c>
      <c t="str" s="192" r="Q26">
        <f>AK17</f>
        <v>2</v>
      </c>
      <c t="s" s="190" r="R26">
        <v>1699</v>
      </c>
      <c t="str" s="193" r="S26">
        <f>AI17</f>
        <v>0</v>
      </c>
      <c t="str" s="189" r="T26">
        <f>AH20</f>
        <v>11</v>
      </c>
      <c t="s" s="190" r="U26">
        <v>1700</v>
      </c>
      <c t="str" s="191" r="V26">
        <f>AF20</f>
        <v>4</v>
      </c>
      <c t="str" s="192" r="W26">
        <f>AK20</f>
        <v>2</v>
      </c>
      <c t="s" s="190" r="X26">
        <v>1701</v>
      </c>
      <c t="str" s="193" r="Y26">
        <f>AI20</f>
        <v>0</v>
      </c>
      <c t="str" s="189" r="Z26">
        <f>AH23</f>
        <v>7</v>
      </c>
      <c t="s" s="190" r="AA26">
        <v>1702</v>
      </c>
      <c t="str" s="191" r="AB26">
        <f>AF23</f>
        <v>11</v>
      </c>
      <c t="str" s="192" r="AC26">
        <f>AK23</f>
        <v>0</v>
      </c>
      <c t="s" s="190" r="AD26">
        <v>1703</v>
      </c>
      <c t="str" s="193" r="AE26">
        <f>AI23</f>
        <v>2</v>
      </c>
      <c t="str" s="189" r="AL26">
        <f>'Ergebnisse Sa'!BH15</f>
        <v>11</v>
      </c>
      <c t="s" s="190" r="AM26">
        <v>1704</v>
      </c>
      <c t="str" s="191" r="AN26">
        <f>'Ergebnisse Sa'!BJ15</f>
        <v>5</v>
      </c>
      <c t="str" s="192" r="AO26">
        <f>'Ergebnisse Sa'!BU15</f>
        <v>2</v>
      </c>
      <c t="s" s="190" r="AP26">
        <v>1705</v>
      </c>
      <c t="str" s="193" r="AQ26">
        <f>'Ergebnisse Sa'!BW15</f>
        <v>0</v>
      </c>
      <c t="str" s="245" r="AR26">
        <f>E26+K26+Q26+W26+AC26+AO26</f>
        <v>10</v>
      </c>
      <c t="s" s="253" r="AS26">
        <v>1706</v>
      </c>
      <c t="str" s="246" r="AT26">
        <f>G26+M26+S26+Y26+AE26+AQ26</f>
        <v>3</v>
      </c>
      <c s="41" r="AU26"/>
      <c s="7" r="AV26"/>
      <c s="258" r="AW26"/>
      <c s="199" r="AX26"/>
      <c s="200" r="AY26"/>
      <c t="str" s="200" r="AZ26">
        <f>AR26*100000</f>
        <v>1000000</v>
      </c>
      <c t="str" s="200" r="BA26">
        <f>(AR26-AT26)*1000000</f>
        <v>7000000</v>
      </c>
      <c s="201" r="BB26"/>
      <c t="str" s="200" r="BC26">
        <f>BB27+BA26+AZ26+AY25+AX25</f>
        <v>108035133</v>
      </c>
    </row>
    <row customHeight="1" r="27" ht="18.0">
      <c t="str" s="204" r="B27">
        <f>AH12</f>
        <v/>
      </c>
      <c t="s" s="205" r="C27">
        <v>1707</v>
      </c>
      <c t="str" s="206" r="D27">
        <f>AF12</f>
        <v/>
      </c>
      <c t="str" s="207" r="E27">
        <f>AK12</f>
        <v>2</v>
      </c>
      <c t="s" s="205" r="F27">
        <v>1708</v>
      </c>
      <c t="str" s="208" r="G27">
        <f>AI12</f>
        <v>0</v>
      </c>
      <c t="str" s="204" r="H27">
        <f>AH15</f>
        <v>11</v>
      </c>
      <c t="s" s="205" r="I27">
        <v>1709</v>
      </c>
      <c t="str" s="206" r="J27">
        <f>AF15</f>
        <v>8</v>
      </c>
      <c t="str" s="207" r="K27">
        <f>AK15</f>
        <v>2</v>
      </c>
      <c t="s" s="205" r="L27">
        <v>1710</v>
      </c>
      <c t="str" s="208" r="M27">
        <f>AI15</f>
        <v>0</v>
      </c>
      <c t="str" s="204" r="N27">
        <f>AH18</f>
        <v/>
      </c>
      <c t="s" s="205" r="O27">
        <v>1711</v>
      </c>
      <c t="str" s="206" r="P27">
        <f>AF18</f>
        <v/>
      </c>
      <c t="str" s="207" r="Q27">
        <f>AK18</f>
        <v>2</v>
      </c>
      <c t="s" s="205" r="R27">
        <v>1712</v>
      </c>
      <c t="str" s="208" r="S27">
        <f>AI18</f>
        <v>0</v>
      </c>
      <c t="str" s="204" r="T27">
        <f>AH21</f>
        <v/>
      </c>
      <c t="s" s="205" r="U27">
        <v>1713</v>
      </c>
      <c t="str" s="206" r="V27">
        <f>AF21</f>
        <v/>
      </c>
      <c t="str" s="207" r="W27">
        <f>AK21</f>
        <v>2</v>
      </c>
      <c t="s" s="205" r="X27">
        <v>1714</v>
      </c>
      <c t="str" s="208" r="Y27">
        <f>AI21</f>
        <v>0</v>
      </c>
      <c t="str" s="204" r="Z27">
        <f>AH24</f>
        <v/>
      </c>
      <c t="s" s="205" r="AA27">
        <v>1715</v>
      </c>
      <c t="str" s="206" r="AB27">
        <f>AF24</f>
        <v/>
      </c>
      <c t="str" s="207" r="AC27">
        <f>AK24</f>
        <v>0</v>
      </c>
      <c t="s" s="205" r="AD27">
        <v>1716</v>
      </c>
      <c t="str" s="208" r="AE27">
        <f>AI24</f>
        <v>2</v>
      </c>
      <c t="str" s="204" r="AL27">
        <f>'Ergebnisse Sa'!BL15</f>
        <v/>
      </c>
      <c t="s" s="205" r="AM27">
        <v>1717</v>
      </c>
      <c t="str" s="206" r="AN27">
        <f>'Ergebnisse Sa'!BN15</f>
        <v/>
      </c>
      <c t="str" s="207" r="AO27">
        <f>'Ergebnisse Sa'!BX15</f>
        <v>2</v>
      </c>
      <c t="s" s="205" r="AP27">
        <v>1718</v>
      </c>
      <c t="str" s="208" r="AQ27">
        <f>'Ergebnisse Sa'!BZ15</f>
        <v>0</v>
      </c>
      <c t="str" s="255" r="AR27">
        <f>E27+K27+Q27+W27+AC27+AO27</f>
        <v>10</v>
      </c>
      <c t="s" s="259" r="AS27">
        <v>1719</v>
      </c>
      <c t="str" s="257" r="AT27">
        <f>G27+M27+S27+Y27+AE27+AQ27</f>
        <v>2</v>
      </c>
      <c t="str" s="210" r="AU27">
        <f>AR27</f>
        <v>10</v>
      </c>
      <c t="s" s="211" r="AV27">
        <v>1720</v>
      </c>
      <c t="str" s="229" r="AW27">
        <f>AT27</f>
        <v>2</v>
      </c>
      <c s="213" r="AX27"/>
      <c s="214" r="AY27"/>
      <c s="214" r="AZ27"/>
      <c s="214" r="BA27"/>
      <c t="str" s="215" r="BB27">
        <f>AU27*10000000</f>
        <v>100000000</v>
      </c>
      <c s="214" r="BC27"/>
    </row>
    <row customHeight="1" r="28" ht="17.25">
      <c t="str" s="171" r="A28">
        <f>'Spielplan Sa'!N12</f>
        <v>Leichlinger TV</v>
      </c>
      <c t="str" s="174" r="B28">
        <f>AN10</f>
        <v>9</v>
      </c>
      <c t="s" s="175" r="C28">
        <v>1721</v>
      </c>
      <c t="str" s="176" r="D28">
        <f>AL10</f>
        <v>11</v>
      </c>
      <c t="str" s="177" r="E28">
        <f>AQ10</f>
        <v>31</v>
      </c>
      <c t="s" s="175" r="F28">
        <v>1722</v>
      </c>
      <c t="str" s="178" r="G28">
        <f>AO10</f>
        <v>22</v>
      </c>
      <c t="str" s="174" r="H28">
        <f>AN13</f>
        <v>11</v>
      </c>
      <c t="s" s="175" r="I28">
        <v>1723</v>
      </c>
      <c t="str" s="176" r="J28">
        <f>AL13</f>
        <v>6</v>
      </c>
      <c t="str" s="177" r="K28">
        <f>AQ13</f>
        <v>25</v>
      </c>
      <c t="s" s="175" r="L28">
        <v>1724</v>
      </c>
      <c t="str" s="178" r="M28">
        <f>AO13</f>
        <v>20</v>
      </c>
      <c t="str" s="174" r="N28">
        <f>AN16</f>
        <v>13</v>
      </c>
      <c t="s" s="175" r="O28">
        <v>1725</v>
      </c>
      <c t="str" s="176" r="P28">
        <f>AL16</f>
        <v>11</v>
      </c>
      <c t="str" s="177" r="Q28">
        <f>AQ16</f>
        <v>26</v>
      </c>
      <c t="s" s="175" r="R28">
        <v>1726</v>
      </c>
      <c t="str" s="178" r="S28">
        <f>AO16</f>
        <v>22</v>
      </c>
      <c t="str" s="174" r="T28">
        <f>AN19</f>
        <v>11</v>
      </c>
      <c t="s" s="175" r="U28">
        <v>1727</v>
      </c>
      <c t="str" s="176" r="V28">
        <f>AL19</f>
        <v>3</v>
      </c>
      <c t="str" s="177" r="W28">
        <f>AQ19</f>
        <v>22</v>
      </c>
      <c t="s" s="175" r="X28">
        <v>1728</v>
      </c>
      <c t="str" s="178" r="Y28">
        <f>AO19</f>
        <v>12</v>
      </c>
      <c t="str" s="174" r="Z28">
        <f>AN22</f>
        <v>5</v>
      </c>
      <c t="s" s="175" r="AA28">
        <v>1729</v>
      </c>
      <c t="str" s="176" r="AB28">
        <f>AL22</f>
        <v>11</v>
      </c>
      <c t="str" s="177" r="AC28">
        <f>AQ22</f>
        <v>11</v>
      </c>
      <c t="s" s="175" r="AD28">
        <v>1730</v>
      </c>
      <c t="str" s="178" r="AE28">
        <f>AO22</f>
        <v>22</v>
      </c>
      <c t="str" s="174" r="AF28">
        <f>AN25</f>
        <v>5</v>
      </c>
      <c t="s" s="175" r="AG28">
        <v>1731</v>
      </c>
      <c t="str" s="176" r="AH28">
        <f>AL25</f>
        <v>11</v>
      </c>
      <c t="str" s="177" r="AI28">
        <f>AQ25</f>
        <v>10</v>
      </c>
      <c t="s" s="175" r="AJ28">
        <v>1732</v>
      </c>
      <c t="str" s="178" r="AK28">
        <f>AO25</f>
        <v>22</v>
      </c>
      <c s="217" r="AL28"/>
      <c t="str" s="260" r="AR28">
        <f>E28+K28+Q28+W28+AC28+AI28</f>
        <v>125</v>
      </c>
      <c t="s" s="119" r="AS28">
        <v>1733</v>
      </c>
      <c t="str" s="248" r="AT28">
        <f>G28+M28+S28+Y28+AE28+AK28</f>
        <v>120</v>
      </c>
      <c s="261" r="AU28"/>
      <c s="148" r="AV28"/>
      <c s="262" r="AW28"/>
      <c t="str" s="185" r="AX28">
        <f>AR28</f>
        <v>125</v>
      </c>
      <c t="str" s="185" r="AY28">
        <f>(AR28-AT28)*1000</f>
        <v>5000</v>
      </c>
      <c s="185" r="AZ28"/>
      <c s="185" r="BA28"/>
      <c s="185" r="BB28"/>
      <c s="185" r="BC28"/>
      <c s="186" r="BD28">
        <v>3.0</v>
      </c>
    </row>
    <row customHeight="1" r="29" ht="17.25">
      <c t="str" s="189" r="B29">
        <f>AN11</f>
        <v>11</v>
      </c>
      <c t="s" s="190" r="C29">
        <v>1734</v>
      </c>
      <c t="str" s="191" r="D29">
        <f>AL11</f>
        <v>5</v>
      </c>
      <c t="str" s="192" r="E29">
        <f>AQ11</f>
        <v>2</v>
      </c>
      <c t="s" s="190" r="F29">
        <v>1735</v>
      </c>
      <c t="str" s="193" r="G29">
        <f>AO11</f>
        <v>1</v>
      </c>
      <c t="str" s="189" r="H29">
        <f>AN14</f>
        <v>3</v>
      </c>
      <c t="s" s="190" r="I29">
        <v>1736</v>
      </c>
      <c t="str" s="191" r="J29">
        <f>AL14</f>
        <v>11</v>
      </c>
      <c t="str" s="192" r="K29">
        <f>AQ14</f>
        <v>2</v>
      </c>
      <c t="s" s="190" r="L29">
        <v>1737</v>
      </c>
      <c t="str" s="193" r="M29">
        <f>AO14</f>
        <v>1</v>
      </c>
      <c t="str" s="189" r="N29">
        <f>AN17</f>
        <v>13</v>
      </c>
      <c t="s" s="190" r="O29">
        <v>1738</v>
      </c>
      <c t="str" s="191" r="P29">
        <f>AL17</f>
        <v>11</v>
      </c>
      <c t="str" s="192" r="Q29">
        <f>AQ17</f>
        <v>2</v>
      </c>
      <c t="s" s="190" r="R29">
        <v>1739</v>
      </c>
      <c t="str" s="193" r="S29">
        <f>AO17</f>
        <v>0</v>
      </c>
      <c t="str" s="189" r="T29">
        <f>AN20</f>
        <v>11</v>
      </c>
      <c t="s" s="190" r="U29">
        <v>1740</v>
      </c>
      <c t="str" s="191" r="V29">
        <f>AL20</f>
        <v>9</v>
      </c>
      <c t="str" s="192" r="W29">
        <f>AQ20</f>
        <v>2</v>
      </c>
      <c t="s" s="190" r="X29">
        <v>1741</v>
      </c>
      <c t="str" s="193" r="Y29">
        <f>AO20</f>
        <v>0</v>
      </c>
      <c t="str" s="189" r="Z29">
        <f>AN23</f>
        <v>6</v>
      </c>
      <c t="s" s="190" r="AA29">
        <v>1742</v>
      </c>
      <c t="str" s="191" r="AB29">
        <f>AL23</f>
        <v>11</v>
      </c>
      <c t="str" s="192" r="AC29">
        <f>AQ23</f>
        <v>0</v>
      </c>
      <c t="s" s="190" r="AD29">
        <v>1743</v>
      </c>
      <c t="str" s="193" r="AE29">
        <f>AO23</f>
        <v>2</v>
      </c>
      <c t="str" s="189" r="AF29">
        <f>AN26</f>
        <v>5</v>
      </c>
      <c t="s" s="190" r="AG29">
        <v>1744</v>
      </c>
      <c t="str" s="191" r="AH29">
        <f>AL26</f>
        <v>11</v>
      </c>
      <c t="str" s="192" r="AI29">
        <f>AQ26</f>
        <v>0</v>
      </c>
      <c t="s" s="190" r="AJ29">
        <v>1745</v>
      </c>
      <c t="str" s="193" r="AK29">
        <f>AO26</f>
        <v>2</v>
      </c>
      <c t="str" s="260" r="AR29">
        <f>E29+K29+Q29+W29+AC29+AI29</f>
        <v>8</v>
      </c>
      <c t="s" s="119" r="AS29">
        <v>1746</v>
      </c>
      <c t="str" s="248" r="AT29">
        <f>G29+M29+S29+Y29+AE29+AK29</f>
        <v>6</v>
      </c>
      <c s="261" r="AU29"/>
      <c s="148" r="AV29"/>
      <c s="262" r="AW29"/>
      <c s="199" r="AX29"/>
      <c s="200" r="AY29"/>
      <c t="str" s="200" r="AZ29">
        <f>AR29*100000</f>
        <v>800000</v>
      </c>
      <c t="str" s="200" r="BA29">
        <f>(AR29-AT29)*1000000</f>
        <v>2000000</v>
      </c>
      <c s="201" r="BB29"/>
      <c t="str" s="200" r="BC29">
        <f>BB30+BA29+AZ29+AY28+AX28</f>
        <v>82805125</v>
      </c>
    </row>
    <row customHeight="1" r="30" ht="17.25">
      <c t="str" s="204" r="B30">
        <f>AN12</f>
        <v>11</v>
      </c>
      <c t="s" s="205" r="C30">
        <v>1747</v>
      </c>
      <c t="str" s="206" r="D30">
        <f>AL12</f>
        <v>6</v>
      </c>
      <c t="str" s="207" r="E30">
        <f>AQ12</f>
        <v>2</v>
      </c>
      <c t="s" s="205" r="F30">
        <v>1748</v>
      </c>
      <c t="str" s="208" r="G30">
        <f>AO12</f>
        <v>0</v>
      </c>
      <c t="str" s="204" r="H30">
        <f>AN15</f>
        <v>11</v>
      </c>
      <c t="s" s="205" r="I30">
        <v>1749</v>
      </c>
      <c t="str" s="206" r="J30">
        <f>AL15</f>
        <v>3</v>
      </c>
      <c t="str" s="207" r="K30">
        <f>AQ15</f>
        <v>2</v>
      </c>
      <c t="s" s="205" r="L30">
        <v>1750</v>
      </c>
      <c t="str" s="208" r="M30">
        <f>AO15</f>
        <v>0</v>
      </c>
      <c t="str" s="204" r="N30">
        <f>AN18</f>
        <v/>
      </c>
      <c t="s" s="205" r="O30">
        <v>1751</v>
      </c>
      <c t="str" s="206" r="P30">
        <f>AL18</f>
        <v/>
      </c>
      <c t="str" s="207" r="Q30">
        <f>AQ18</f>
        <v>2</v>
      </c>
      <c t="s" s="205" r="R30">
        <v>1752</v>
      </c>
      <c t="str" s="208" r="S30">
        <f>AO18</f>
        <v>0</v>
      </c>
      <c t="str" s="204" r="T30">
        <f>AN21</f>
        <v/>
      </c>
      <c t="s" s="205" r="U30">
        <v>1753</v>
      </c>
      <c t="str" s="206" r="V30">
        <f>AL21</f>
        <v/>
      </c>
      <c t="str" s="207" r="W30">
        <f>AQ21</f>
        <v>2</v>
      </c>
      <c t="s" s="205" r="X30">
        <v>1754</v>
      </c>
      <c t="str" s="208" r="Y30">
        <f>AO21</f>
        <v>0</v>
      </c>
      <c t="str" s="204" r="Z30">
        <f>AN24</f>
        <v/>
      </c>
      <c t="s" s="205" r="AA30">
        <v>1755</v>
      </c>
      <c t="str" s="206" r="AB30">
        <f>AL24</f>
        <v/>
      </c>
      <c t="str" s="207" r="AC30">
        <f>AQ24</f>
        <v>0</v>
      </c>
      <c t="s" s="205" r="AD30">
        <v>1756</v>
      </c>
      <c t="str" s="208" r="AE30">
        <f>AO24</f>
        <v>2</v>
      </c>
      <c t="str" s="204" r="AF30">
        <f>AN27</f>
        <v/>
      </c>
      <c t="s" s="205" r="AG30">
        <v>1757</v>
      </c>
      <c t="str" s="206" r="AH30">
        <f>AL27</f>
        <v/>
      </c>
      <c t="str" s="207" r="AI30">
        <f>AQ27</f>
        <v>0</v>
      </c>
      <c t="s" s="205" r="AJ30">
        <v>1758</v>
      </c>
      <c t="str" s="208" r="AK30">
        <f>AO27</f>
        <v>2</v>
      </c>
      <c t="str" s="74" r="AR30">
        <f>E30+K30+Q30+W30+AC30+AI30</f>
        <v>8</v>
      </c>
      <c t="s" s="75" r="AS30">
        <v>1759</v>
      </c>
      <c t="str" s="76" r="AT30">
        <f>G30+M30+S30+Y30+AE30+AK30</f>
        <v>4</v>
      </c>
      <c t="str" s="210" r="AU30">
        <f>AR30</f>
        <v>8</v>
      </c>
      <c t="s" s="211" r="AV30">
        <v>1760</v>
      </c>
      <c t="str" s="229" r="AW30">
        <f>AT30</f>
        <v>4</v>
      </c>
      <c s="213" r="AX30"/>
      <c s="214" r="AY30"/>
      <c s="214" r="AZ30"/>
      <c s="214" r="BA30"/>
      <c t="str" s="215" r="BB30">
        <f>AU30*10000000</f>
        <v>80000000</v>
      </c>
      <c s="214" r="BC30"/>
    </row>
    <row customHeight="1" r="31" hidden="1" ht="24.75">
      <c s="263" r="A31"/>
      <c s="209" r="B31"/>
      <c s="122" r="C31"/>
      <c s="209" r="D31"/>
      <c s="209" r="E31"/>
      <c s="122" r="F31"/>
      <c s="209" r="G31"/>
      <c s="209" r="H31"/>
      <c s="122" r="I31"/>
      <c s="209" r="J31"/>
      <c s="209" r="K31"/>
      <c s="122" r="L31"/>
      <c s="209" r="M31"/>
      <c s="209" r="N31"/>
      <c s="122" r="O31"/>
      <c s="209" r="P31"/>
      <c s="209" r="Q31"/>
      <c s="122" r="R31"/>
      <c s="209" r="S31"/>
      <c s="209" r="T31"/>
      <c s="122" r="U31"/>
      <c s="209" r="V31"/>
      <c s="209" r="W31"/>
      <c s="122" r="X31"/>
      <c s="209" r="Y31"/>
      <c s="209" r="Z31"/>
      <c s="122" r="AA31"/>
      <c s="209" r="AB31"/>
      <c s="209" r="AC31"/>
      <c s="122" r="AD31"/>
      <c s="209" r="AE31"/>
      <c s="122" r="AF31"/>
      <c s="122" r="AG31"/>
      <c s="122" r="AH31"/>
      <c s="122" r="AI31"/>
      <c s="122" r="AJ31"/>
      <c s="122" r="AK31"/>
      <c s="217" r="AL31"/>
      <c t="str" s="209" r="AR31">
        <f>AR10+AR13+AR16+AR19+AR22+AR25+AR28</f>
        <v>821</v>
      </c>
      <c t="s" s="119" r="AS31">
        <v>1761</v>
      </c>
      <c t="str" s="209" r="AT31">
        <f>AT10+AT13+AT16+AT19+AT22+AT25+AT28</f>
        <v>821</v>
      </c>
      <c s="231" r="AU31"/>
      <c s="148" r="AV31"/>
      <c s="231" r="AW31"/>
      <c s="232" r="AX31"/>
      <c s="233" r="AY31"/>
      <c s="233" r="AZ31"/>
      <c s="233" r="BA31"/>
      <c s="234" r="BB31"/>
      <c s="233" r="BC31"/>
      <c s="235" r="BD31"/>
    </row>
    <row customHeight="1" r="32" hidden="1" ht="24.75">
      <c s="263" r="A32"/>
      <c s="209" r="B32"/>
      <c s="122" r="C32"/>
      <c s="209" r="D32"/>
      <c s="209" r="E32"/>
      <c s="122" r="F32"/>
      <c s="209" r="G32"/>
      <c s="209" r="H32"/>
      <c s="122" r="I32"/>
      <c s="209" r="J32"/>
      <c s="209" r="K32"/>
      <c s="122" r="L32"/>
      <c s="209" r="M32"/>
      <c s="209" r="N32"/>
      <c s="122" r="O32"/>
      <c s="209" r="P32"/>
      <c s="209" r="Q32"/>
      <c s="122" r="R32"/>
      <c s="209" r="S32"/>
      <c s="209" r="T32"/>
      <c s="122" r="U32"/>
      <c s="209" r="V32"/>
      <c s="209" r="W32"/>
      <c s="122" r="X32"/>
      <c s="209" r="Y32"/>
      <c s="209" r="Z32"/>
      <c s="122" r="AA32"/>
      <c s="209" r="AB32"/>
      <c s="209" r="AC32"/>
      <c s="122" r="AD32"/>
      <c s="209" r="AE32"/>
      <c s="122" r="AF32"/>
      <c s="122" r="AG32"/>
      <c s="122" r="AH32"/>
      <c s="122" r="AI32"/>
      <c s="122" r="AJ32"/>
      <c s="122" r="AK32"/>
      <c s="79" r="AL32"/>
      <c s="79" r="AM32"/>
      <c s="79" r="AN32"/>
      <c s="79" r="AO32"/>
      <c s="79" r="AP32"/>
      <c s="79" r="AQ32"/>
      <c t="str" s="209" r="AR32">
        <f>AR11+AR14+AR17+AR20+AR23+AR26+AR29</f>
        <v>47</v>
      </c>
      <c t="s" s="119" r="AS32">
        <v>1762</v>
      </c>
      <c t="str" s="209" r="AT32">
        <f>AT11+AT14+AT17+AT20+AT23+AT26+AT29</f>
        <v>47</v>
      </c>
      <c s="231" r="AU32"/>
      <c s="148" r="AV32"/>
      <c s="231" r="AW32"/>
      <c s="232" r="AX32"/>
      <c s="233" r="AY32"/>
      <c s="233" r="AZ32"/>
      <c s="233" r="BA32"/>
      <c s="234" r="BB32"/>
      <c s="233" r="BC32"/>
      <c t="str" s="235" r="BD32">
        <f>SUM(BD10:BD30)</f>
        <v>28</v>
      </c>
    </row>
    <row customHeight="1" r="33" hidden="1" ht="24.75">
      <c s="263" r="A33"/>
      <c s="209" r="B33"/>
      <c s="122" r="C33"/>
      <c s="209" r="D33"/>
      <c s="209" r="E33"/>
      <c s="122" r="F33"/>
      <c s="209" r="G33"/>
      <c s="209" r="H33"/>
      <c s="122" r="I33"/>
      <c s="209" r="J33"/>
      <c s="209" r="K33"/>
      <c s="122" r="L33"/>
      <c s="209" r="M33"/>
      <c s="209" r="N33"/>
      <c s="122" r="O33"/>
      <c s="209" r="P33"/>
      <c s="209" r="Q33"/>
      <c s="122" r="R33"/>
      <c s="209" r="S33"/>
      <c s="209" r="T33"/>
      <c s="122" r="U33"/>
      <c s="209" r="V33"/>
      <c s="209" r="W33"/>
      <c s="122" r="X33"/>
      <c s="209" r="Y33"/>
      <c s="209" r="Z33"/>
      <c s="122" r="AA33"/>
      <c s="209" r="AB33"/>
      <c s="209" r="AC33"/>
      <c s="122" r="AD33"/>
      <c s="209" r="AE33"/>
      <c s="122" r="AF33"/>
      <c s="122" r="AG33"/>
      <c s="122" r="AH33"/>
      <c s="122" r="AI33"/>
      <c s="122" r="AJ33"/>
      <c s="122" r="AK33"/>
      <c s="79" r="AL33"/>
      <c s="79" r="AM33"/>
      <c s="79" r="AN33"/>
      <c s="79" r="AO33"/>
      <c s="79" r="AP33"/>
      <c s="79" r="AQ33"/>
      <c t="str" s="209" r="AR33">
        <f>AR12+AR15+AR18+AR21+AR24+AR27+AR30</f>
        <v>42</v>
      </c>
      <c t="s" s="119" r="AS33">
        <v>1763</v>
      </c>
      <c t="str" s="209" r="AT33">
        <f>AT12+AT15+AT18+AT21+AT24+AT27+AT30</f>
        <v>42</v>
      </c>
      <c s="231" r="AU33"/>
      <c s="148" r="AV33"/>
      <c s="231" r="AW33"/>
      <c s="232" r="AX33"/>
      <c s="233" r="AY33"/>
      <c s="233" r="AZ33"/>
      <c s="233" r="BA33"/>
      <c s="234" r="BB33"/>
      <c s="233" r="BC33"/>
      <c s="235" r="BD33"/>
    </row>
    <row customHeight="1" r="34" ht="19.5">
      <c s="3" r="A34"/>
      <c s="3" r="B34"/>
      <c s="3" r="C34"/>
      <c s="3" r="D34"/>
      <c s="3" r="E34"/>
      <c s="3" r="F34"/>
      <c s="3" r="G34"/>
      <c s="3" r="H34"/>
      <c s="3" r="I34"/>
      <c s="3" r="J34"/>
      <c s="3" r="K34"/>
      <c s="3" r="L34"/>
      <c s="3" r="M34"/>
      <c s="3" r="N34"/>
      <c s="3" r="O34"/>
      <c s="3" r="P34"/>
      <c s="3" r="Q34"/>
      <c s="3" r="R34"/>
      <c s="3" r="S34"/>
      <c s="3" r="T34"/>
      <c s="3" r="U34"/>
      <c s="3" r="V34"/>
      <c s="3" r="W34"/>
      <c s="3" r="X34"/>
      <c s="3" r="Y34"/>
      <c s="3" r="Z34"/>
      <c s="3" r="AA34"/>
      <c s="3" r="AB34"/>
      <c s="3" r="AC34"/>
      <c s="3" r="AD34"/>
      <c s="3" r="AE34"/>
      <c s="3" r="AF34"/>
      <c s="3" r="AG34"/>
      <c s="3" r="AH34"/>
      <c s="3" r="AI34"/>
      <c s="3" r="AJ34"/>
      <c s="3" r="AK34"/>
      <c s="3" r="AL34"/>
      <c s="3" r="AM34"/>
      <c s="3" r="AN34"/>
      <c s="3" r="AO34"/>
      <c s="3" r="AP34"/>
      <c s="3" r="AQ34"/>
      <c s="79" r="AR34"/>
      <c s="79" r="AS34"/>
      <c s="79" r="AT34"/>
      <c s="79" r="AU34"/>
      <c s="79" r="AV34"/>
      <c s="79" r="AW34"/>
      <c s="79" r="AX34"/>
      <c s="79" r="AY34"/>
      <c s="79" r="AZ34"/>
      <c s="79" r="BA34"/>
      <c s="79" r="BB34"/>
      <c s="3" r="BC34"/>
      <c s="3" r="BD34"/>
    </row>
    <row customHeight="1" r="35" ht="23.25">
      <c s="3" r="A35"/>
      <c s="236" r="B35"/>
      <c s="236" r="C35"/>
      <c s="236" r="D35"/>
      <c s="236" r="E35"/>
      <c s="236" r="F35"/>
      <c t="s" s="146" r="G35">
        <v>1764</v>
      </c>
      <c s="236" r="AD35"/>
      <c s="236" r="AE35"/>
      <c s="236" r="AF35"/>
      <c s="236" r="AG35"/>
      <c s="236" r="AH35"/>
      <c s="236" r="AI35"/>
      <c s="236" r="AJ35"/>
      <c s="236" r="AK35"/>
      <c s="236" r="AL35"/>
      <c s="236" r="AM35"/>
      <c s="236" r="AN35"/>
      <c s="236" r="AO35"/>
      <c s="236" r="AP35"/>
      <c s="236" r="AQ35"/>
      <c s="236" r="AR35"/>
      <c s="236" r="AS35"/>
      <c s="236" r="AT35"/>
      <c s="236" r="AU35"/>
      <c s="236" r="AV35"/>
      <c s="3" r="AW35"/>
      <c s="3" r="AX35"/>
      <c s="3" r="AY35"/>
      <c s="3" r="AZ35"/>
      <c s="3" r="BA35"/>
      <c s="3" r="BB35"/>
      <c s="3" r="BC35"/>
      <c s="3" r="BD35"/>
    </row>
    <row customHeight="1" r="36" ht="6.0">
      <c s="3" r="A36"/>
      <c s="3" r="B36"/>
      <c s="3" r="C36"/>
      <c s="3" r="D36"/>
      <c s="3" r="E36"/>
      <c s="3" r="F36"/>
      <c s="3" r="G36"/>
      <c s="3" r="H36"/>
      <c s="3" r="I36"/>
      <c s="3" r="J36"/>
      <c s="3" r="K36"/>
      <c s="3" r="L36"/>
      <c s="3" r="M36"/>
      <c s="3" r="N36"/>
      <c s="3" r="O36"/>
      <c s="3" r="P36"/>
      <c s="3" r="Q36"/>
      <c s="3" r="R36"/>
      <c s="3" r="S36"/>
      <c s="3" r="T36"/>
      <c s="3" r="U36"/>
      <c s="3" r="V36"/>
      <c s="3" r="W36"/>
      <c s="3" r="X36"/>
      <c s="3" r="Y36"/>
      <c s="3" r="Z36"/>
      <c s="3" r="AA36"/>
      <c s="3" r="AB36"/>
      <c s="3" r="AC36"/>
      <c s="3" r="AD36"/>
      <c s="3" r="AE36"/>
      <c s="3" r="AF36"/>
      <c s="3" r="AG36"/>
      <c s="3" r="AH36"/>
      <c s="3" r="AI36"/>
      <c s="3" r="AJ36"/>
      <c s="3" r="AK36"/>
      <c s="3" r="AL36"/>
      <c s="3" r="AM36"/>
      <c s="3" r="AN36"/>
      <c s="3" r="AO36"/>
      <c s="3" r="AP36"/>
      <c s="3" r="AQ36"/>
      <c s="3" r="AR36"/>
      <c s="3" r="AS36"/>
      <c s="3" r="AT36"/>
      <c s="3" r="AU36"/>
      <c s="3" r="AV36"/>
      <c s="3" r="AW36"/>
      <c s="3" r="AX36"/>
      <c s="3" r="AY36"/>
      <c s="3" r="AZ36"/>
      <c s="3" r="BA36"/>
      <c s="3" r="BB36"/>
      <c s="3" r="BC36"/>
      <c s="3" r="BD36"/>
    </row>
    <row customHeight="1" r="37" ht="20.25">
      <c s="3" r="A37"/>
      <c s="3" r="B37"/>
      <c s="3" r="C37"/>
      <c s="3" r="D37"/>
      <c s="3" r="E37"/>
      <c s="3" r="F37"/>
      <c s="3" r="G37"/>
      <c s="3" r="H37"/>
      <c s="3" r="I37"/>
      <c s="3" r="J37"/>
      <c s="3" r="K37"/>
      <c s="3" r="L37"/>
      <c s="3" r="M37"/>
      <c s="3" r="N37"/>
      <c s="3" r="O37"/>
      <c s="3" r="P37"/>
      <c s="3" r="Q37"/>
      <c s="79" r="R37"/>
      <c s="3" r="S37"/>
      <c s="3" r="T37"/>
      <c s="3" r="U37"/>
      <c s="3" r="V37"/>
      <c s="3" r="W37"/>
      <c s="3" r="X37"/>
      <c s="3" r="Y37"/>
      <c t="s" s="166" r="Z37">
        <v>1765</v>
      </c>
      <c s="238" r="AC37"/>
      <c s="238" r="AD37"/>
      <c s="238" r="AE37"/>
      <c s="238" r="AF37"/>
      <c s="238" r="AG37"/>
      <c s="238" r="AH37"/>
      <c s="238" r="AI37"/>
      <c s="237" r="AJ37"/>
      <c s="237" r="AK37"/>
      <c s="3" r="AL37"/>
      <c s="3" r="AM37"/>
      <c s="3" r="AN37"/>
      <c s="3" r="AO37"/>
      <c s="3" r="AP37"/>
      <c s="3" r="AQ37"/>
      <c s="3" r="AR37"/>
      <c s="3" r="AS37"/>
      <c s="3" r="AT37"/>
      <c s="3" r="AU37"/>
      <c s="3" r="AV37"/>
      <c s="3" r="AW37"/>
      <c s="3" r="AX37"/>
      <c s="3" r="AY37"/>
      <c s="3" r="AZ37"/>
      <c s="3" r="BA37"/>
      <c s="3" r="BB37"/>
      <c s="3" r="BC37"/>
      <c s="3" r="BD37"/>
    </row>
    <row customHeight="1" r="38" ht="20.25">
      <c s="3" r="A38"/>
      <c s="3" r="B38"/>
      <c s="3" r="C38"/>
      <c s="3" r="D38"/>
      <c s="3" r="E38"/>
      <c s="3" r="F38"/>
      <c t="s" s="1" r="G38">
        <v>1766</v>
      </c>
      <c t="str" s="237" r="H38">
        <f>IF($BD$10=1,A$10,IF($BD$13=1,A$13,IF($BD$16=1,A$16,IF($BD$19=1,A$19,IF($BD$22=1,A$22,IF($BD$25=1,A$25,IF($BD$28=1,A$28,"")))))))</f>
        <v>TV Vaihingen/Enz</v>
      </c>
      <c s="3" r="T38"/>
      <c s="3" r="U38"/>
      <c s="3" r="V38"/>
      <c s="3" r="W38"/>
      <c s="3" r="X38"/>
      <c s="3" r="Y38"/>
      <c t="str" s="144" r="Z38">
        <f>IF($BD$10=1,AU$12,IF($BD$13=1,AU$15,IF($BD$16=1,AU$18,IF($BD$19=1,AU$21,IF($BD$22=1,AU$24,IF($BD$25=1,AU$27,IF($BD$28=1,AU$30,"")))))))</f>
        <v>12</v>
      </c>
      <c t="s" s="237" r="AA38">
        <v>1767</v>
      </c>
      <c t="str" s="144" r="AB38">
        <f>IF($BD$10=1,AW$12,IF($BD$13=1,AW$15,IF($BD$16=1,AW$18,IF($BD$19=1,AW$21,IF($BD$22=1,AW$24,IF($BD$25=1,AW$27,IF($BD$28=1,AW$30,"")))))))</f>
        <v>0</v>
      </c>
      <c s="238" r="AC38"/>
      <c s="238" r="AD38"/>
      <c s="238" r="AE38"/>
      <c s="238" r="AF38"/>
      <c s="238" r="AG38"/>
      <c s="238" r="AH38"/>
      <c s="238" r="AI38"/>
      <c s="237" r="AJ38"/>
      <c s="237" r="AK38"/>
      <c s="3" r="AL38"/>
      <c s="3" r="AM38"/>
      <c s="3" r="AN38"/>
      <c s="3" r="AO38"/>
      <c s="3" r="AP38"/>
      <c s="3" r="AQ38"/>
      <c s="3" r="AR38"/>
      <c s="3" r="AS38"/>
      <c s="3" r="AT38"/>
      <c s="3" r="AU38"/>
      <c s="3" r="AV38"/>
      <c s="3" r="AW38"/>
      <c s="3" r="AX38"/>
      <c s="3" r="AY38"/>
      <c s="3" r="AZ38"/>
      <c s="3" r="BA38"/>
      <c s="3" r="BB38"/>
      <c s="3" r="BC38"/>
      <c s="3" r="BD38"/>
    </row>
    <row customHeight="1" r="39" ht="20.25">
      <c s="3" r="A39"/>
      <c s="3" r="B39"/>
      <c s="3" r="C39"/>
      <c s="3" r="D39"/>
      <c s="3" r="E39"/>
      <c s="3" r="F39"/>
      <c t="s" s="1" r="G39">
        <v>1768</v>
      </c>
      <c t="str" s="237" r="H39">
        <f>IF($BD$10=2,A$10,IF($BD$13=2,A$13,IF($BD$16=2,A$16,IF($BD$19=2,A$19,IF($BD$22=2,A$22,IF($BD$25=2,A$25,IF($BD$28=2,A$28,"")))))))</f>
        <v>TSV Calw</v>
      </c>
      <c s="3" r="T39"/>
      <c s="3" r="U39"/>
      <c s="3" r="V39"/>
      <c s="3" r="W39"/>
      <c s="3" r="X39"/>
      <c s="3" r="Y39"/>
      <c t="str" s="144" r="Z39">
        <f>IF($BD$10=2,AU$12,IF($BD$13=2,AU$15,IF($BD$16=2,AU$18,IF($BD$19=2,AU$21,IF($BD$22=2,AU$24,IF($BD$25=2,AU$27,IF($BD$28=2,AU$30,"")))))))</f>
        <v>10</v>
      </c>
      <c t="s" s="237" r="AA39">
        <v>1769</v>
      </c>
      <c t="str" s="144" r="AB39">
        <f>IF($BD$10=2,AW$12,IF($BD$13=2,AW$15,IF($BD$16=2,AW$18,IF($BD$19=2,AW$21,IF($BD$22=2,AW$24,IF($BD$25=2,AW$27,IF($BD$28=2,AW$30,"")))))))</f>
        <v>2</v>
      </c>
      <c s="238" r="AC39"/>
      <c s="238" r="AD39"/>
      <c s="238" r="AE39"/>
      <c s="238" r="AF39"/>
      <c s="238" r="AG39"/>
      <c s="238" r="AH39"/>
      <c s="238" r="AI39"/>
      <c s="237" r="AJ39"/>
      <c s="237" r="AK39"/>
      <c s="3" r="AL39"/>
      <c s="3" r="AM39"/>
      <c s="3" r="AN39"/>
      <c s="3" r="AO39"/>
      <c s="3" r="AP39"/>
      <c s="3" r="AQ39"/>
      <c s="3" r="AR39"/>
      <c s="3" r="AS39"/>
      <c s="3" r="AT39"/>
      <c s="3" r="AU39"/>
      <c s="3" r="AV39"/>
      <c s="3" r="AW39"/>
      <c s="3" r="AX39"/>
      <c s="3" r="AY39"/>
      <c s="3" r="AZ39"/>
      <c s="3" r="BA39"/>
      <c s="3" r="BB39"/>
      <c s="3" r="BC39"/>
      <c s="3" r="BD39"/>
    </row>
    <row customHeight="1" r="40" ht="20.25">
      <c s="3" r="A40"/>
      <c s="3" r="B40"/>
      <c s="3" r="C40"/>
      <c s="3" r="D40"/>
      <c s="3" r="E40"/>
      <c s="3" r="F40"/>
      <c t="s" s="1" r="G40">
        <v>1770</v>
      </c>
      <c t="str" s="237" r="H40">
        <f>IF($BD$10=3,A$10,IF($BD$13=3,A$13,IF($BD$16=3,A$16,IF($BD$19=3,A$19,IF($BD$22=3,A$22,IF($BD$25=3,A$25,IF($BD$28=3,A$28,"")))))))</f>
        <v>Leichlinger TV</v>
      </c>
      <c s="3" r="T40"/>
      <c s="3" r="U40"/>
      <c s="3" r="V40"/>
      <c s="3" r="W40"/>
      <c s="3" r="X40"/>
      <c s="3" r="Y40"/>
      <c t="str" s="144" r="Z40">
        <f>IF($BD$10=3,AU$12,IF($BD$13=3,AU$15,IF($BD$16=3,AU$18,IF($BD$19=3,AU$21,IF($BD$22=3,AU$24,IF($BD$25=3,AU$27,IF($BD$28=3,AU$30,"")))))))</f>
        <v>8</v>
      </c>
      <c t="s" s="237" r="AA40">
        <v>1771</v>
      </c>
      <c t="str" s="144" r="AB40">
        <f>IF($BD$10=3,AW$12,IF($BD$13=3,AW$15,IF($BD$16=3,AW$18,IF($BD$19=3,AW$21,IF($BD$22=3,AW$24,IF($BD$25=3,AW$27,IF($BD$28=3,AW$30,"")))))))</f>
        <v>4</v>
      </c>
      <c s="238" r="AC40"/>
      <c s="238" r="AD40"/>
      <c s="238" r="AE40"/>
      <c s="238" r="AF40"/>
      <c s="238" r="AG40"/>
      <c s="238" r="AH40"/>
      <c s="238" r="AI40"/>
      <c s="237" r="AJ40"/>
      <c s="237" r="AK40"/>
      <c s="3" r="AL40"/>
      <c s="3" r="AM40"/>
      <c s="3" r="AN40"/>
      <c s="3" r="AO40"/>
      <c s="3" r="AP40"/>
      <c s="3" r="AQ40"/>
      <c s="3" r="AR40"/>
      <c s="3" r="AS40"/>
      <c s="3" r="AT40"/>
      <c s="3" r="AU40"/>
      <c s="3" r="AV40"/>
      <c s="3" r="AW40"/>
      <c s="3" r="AX40"/>
      <c s="3" r="AY40"/>
      <c s="3" r="AZ40"/>
      <c s="3" r="BA40"/>
      <c s="3" r="BB40"/>
      <c s="3" r="BC40"/>
      <c s="3" r="BD40"/>
    </row>
    <row customHeight="1" r="41" ht="20.25">
      <c s="3" r="A41"/>
      <c s="3" r="B41"/>
      <c s="3" r="C41"/>
      <c s="3" r="D41"/>
      <c s="3" r="E41"/>
      <c s="3" r="F41"/>
      <c t="s" s="1" r="G41">
        <v>1772</v>
      </c>
      <c t="str" s="237" r="H41">
        <f>IF($BD$10=4,A$10,IF($BD$13=4,A$13,IF($BD$16=4,A$16,IF($BD$19=4,A$19,IF($BD$22=4,A$22,IF($BD$25=4,A$25,IF($BD$28=4,A$28,"")))))))</f>
        <v>TS Thiersheim</v>
      </c>
      <c s="3" r="T41"/>
      <c s="3" r="U41"/>
      <c s="3" r="V41"/>
      <c s="3" r="W41"/>
      <c s="3" r="X41"/>
      <c s="3" r="Y41"/>
      <c t="str" s="144" r="Z41">
        <f>IF($BD$10=4,AU$12,IF($BD$13=4,AU$15,IF($BD$16=4,AU$18,IF($BD$19=4,AU$21,IF($BD$22=4,AU$24,IF($BD$25=4,AU$27,IF($BD$28=4,AU$30,"")))))))</f>
        <v>6</v>
      </c>
      <c t="s" s="237" r="AA41">
        <v>1773</v>
      </c>
      <c t="str" s="144" r="AB41">
        <f>IF($BD$10=4,AW$12,IF($BD$13=4,AW$15,IF($BD$16=4,AW$18,IF($BD$19=4,AW$21,IF($BD$22=4,AW$24,IF($BD$25=4,AW$27,IF($BD$28=4,AW$30,"")))))))</f>
        <v>6</v>
      </c>
      <c s="237" r="AC41"/>
      <c s="237" r="AD41"/>
      <c s="237" r="AE41"/>
      <c s="237" r="AF41"/>
      <c s="237" r="AG41"/>
      <c s="237" r="AH41"/>
      <c s="237" r="AI41"/>
      <c s="237" r="AJ41"/>
      <c s="237" r="AK41"/>
      <c s="3" r="AL41"/>
      <c s="3" r="AM41"/>
      <c s="3" r="AN41"/>
      <c s="3" r="AO41"/>
      <c s="3" r="AP41"/>
      <c s="3" r="AQ41"/>
      <c s="3" r="AR41"/>
      <c s="3" r="AS41"/>
      <c s="3" r="AT41"/>
      <c s="3" r="AU41"/>
      <c s="3" r="AV41"/>
      <c s="3" r="AW41"/>
      <c s="3" r="AX41"/>
      <c s="3" r="AY41"/>
      <c s="3" r="AZ41"/>
      <c s="3" r="BA41"/>
      <c s="3" r="BB41"/>
      <c s="3" r="BC41"/>
      <c s="3" r="BD41"/>
    </row>
    <row customHeight="1" r="42" ht="20.25">
      <c s="3" r="A42"/>
      <c s="3" r="B42"/>
      <c s="3" r="C42"/>
      <c s="3" r="D42"/>
      <c s="3" r="E42"/>
      <c s="3" r="F42"/>
      <c t="s" s="1" r="G42">
        <v>1774</v>
      </c>
      <c t="str" s="237" r="H42">
        <f>IF($BD$10=5,A$10,IF($BD$13=5,A$13,IF($BD$16=5,A$16,IF($BD$19=5,A$19,IF($BD$22=5,A$22,IF($BD$25=5,A$25,IF($BD$28=5,A$28,"")))))))</f>
        <v>TB Oppau</v>
      </c>
      <c s="3" r="T42"/>
      <c s="3" r="U42"/>
      <c s="3" r="V42"/>
      <c s="3" r="W42"/>
      <c s="3" r="X42"/>
      <c s="3" r="Y42"/>
      <c t="str" s="144" r="Z42">
        <f>IF($BD$10=5,AU$12,IF($BD$13=5,AU$15,IF($BD$16=5,AU$18,IF($BD$19=5,AU$21,IF($BD$22=5,AU$24,IF($BD$25=5,AU$27,IF($BD$28=5,AU$30,"")))))))</f>
        <v>4</v>
      </c>
      <c t="s" s="237" r="AA42">
        <v>1775</v>
      </c>
      <c t="str" s="144" r="AB42">
        <f>IF($BD$10=5,AW$12,IF($BD$13=5,AW$15,IF($BD$16=5,AW$18,IF($BD$19=5,AW$21,IF($BD$22=5,AW$24,IF($BD$25=5,AW$27,IF($BD$28=5,AW$30,"")))))))</f>
        <v>8</v>
      </c>
      <c s="3" r="AC42"/>
      <c s="3" r="AD42"/>
      <c s="3" r="AE42"/>
      <c s="3" r="AF42"/>
      <c s="3" r="AG42"/>
      <c s="3" r="AH42"/>
      <c s="3" r="AI42"/>
      <c s="3" r="AJ42"/>
      <c s="3" r="AK42"/>
      <c s="3" r="AL42"/>
      <c s="3" r="AM42"/>
      <c s="3" r="AN42"/>
      <c s="3" r="AO42"/>
      <c s="3" r="AP42"/>
      <c s="3" r="AQ42"/>
      <c s="3" r="AR42"/>
      <c s="3" r="AS42"/>
      <c s="3" r="AT42"/>
      <c s="3" r="AU42"/>
      <c s="3" r="AV42"/>
      <c s="3" r="AW42"/>
      <c s="3" r="AX42"/>
      <c s="3" r="AY42"/>
      <c s="3" r="AZ42"/>
      <c s="3" r="BA42"/>
      <c s="3" r="BB42"/>
      <c s="3" r="BC42"/>
      <c s="3" r="BD42"/>
    </row>
    <row customHeight="1" r="43" ht="20.25">
      <c s="3" r="A43"/>
      <c s="3" r="B43"/>
      <c s="3" r="C43"/>
      <c s="3" r="D43"/>
      <c s="3" r="E43"/>
      <c s="3" r="F43"/>
      <c t="s" s="1" r="G43">
        <v>1776</v>
      </c>
      <c t="str" s="237" r="H43">
        <f>IF($BD$10=6,A$10,IF($BD$13=6,A$13,IF($BD$16=6,A$16,IF($BD$19=6,A$19,IF($BD$22=6,A$22,IF($BD$25=6,A$25,IF($BD$28=6,A$28,"")))))))</f>
        <v>TSV Lola</v>
      </c>
      <c s="3" r="T43"/>
      <c s="3" r="U43"/>
      <c s="3" r="V43"/>
      <c s="3" r="W43"/>
      <c s="3" r="X43"/>
      <c s="3" r="Y43"/>
      <c t="str" s="144" r="Z43">
        <f>IF($BD$10=6,AU$12,IF($BD$13=6,AU$15,IF($BD$16=6,AU$18,IF($BD$19=6,AU$21,IF($BD$22=6,AU$24,IF($BD$25=6,AU$27,IF($BD$28=6,AU$30,"")))))))</f>
        <v>2</v>
      </c>
      <c t="s" s="237" r="AA43">
        <v>1777</v>
      </c>
      <c t="str" s="144" r="AB43">
        <f>IF($BD$10=6,AW$12,IF($BD$13=6,AW$15,IF($BD$16=6,AW$18,IF($BD$19=6,AW$21,IF($BD$22=6,AW$24,IF($BD$25=6,AW$27,IF($BD$28=6,AW$30,"")))))))</f>
        <v>10</v>
      </c>
      <c s="3" r="AC43"/>
      <c s="3" r="AD43"/>
      <c s="3" r="AE43"/>
      <c s="3" r="AF43"/>
      <c s="3" r="AG43"/>
      <c s="3" r="AH43"/>
      <c s="3" r="AI43"/>
      <c s="3" r="AJ43"/>
      <c s="3" r="AK43"/>
      <c s="3" r="AL43"/>
      <c s="3" r="AM43"/>
      <c s="3" r="AN43"/>
      <c s="3" r="AO43"/>
      <c s="3" r="AP43"/>
      <c s="3" r="AQ43"/>
      <c s="3" r="AR43"/>
      <c s="3" r="AS43"/>
      <c s="3" r="AT43"/>
      <c s="3" r="AU43"/>
      <c s="3" r="AV43"/>
      <c s="3" r="AW43"/>
      <c s="3" r="AX43"/>
      <c s="3" r="AY43"/>
      <c s="3" r="AZ43"/>
      <c s="3" r="BA43"/>
      <c s="3" r="BB43"/>
      <c s="3" r="BC43"/>
      <c s="3" r="BD43"/>
    </row>
    <row customHeight="1" r="44" ht="20.25">
      <c s="3" r="A44"/>
      <c s="3" r="B44"/>
      <c s="3" r="C44"/>
      <c s="3" r="D44"/>
      <c s="3" r="E44"/>
      <c s="3" r="F44"/>
      <c t="s" s="1" r="G44">
        <v>1778</v>
      </c>
      <c t="str" s="237" r="H44">
        <f>IF($BD$10=7,A$10,IF($BD$13=7,A$13,IF($BD$16=7,A$16,IF($BD$19=7,A$19,IF($BD$22=7,A$22,IF($BD$25=7,A$25,IF($BD$28=7,A$28,"")))))))</f>
        <v>TV Langen</v>
      </c>
      <c s="3" r="T44"/>
      <c s="3" r="U44"/>
      <c s="3" r="V44"/>
      <c s="3" r="W44"/>
      <c s="3" r="X44"/>
      <c s="3" r="Y44"/>
      <c t="str" s="144" r="Z44">
        <f>IF($BD$10=7,AU$12,IF($BD$13=7,AU$15,IF($BD$16=7,AU$18,IF($BD$19=7,AU$21,IF($BD$22=7,AU$24,IF($BD$25=7,AU$27,IF($BD$28=7,AU$30,"")))))))</f>
        <v>0</v>
      </c>
      <c t="s" s="237" r="AA44">
        <v>1779</v>
      </c>
      <c t="str" s="144" r="AB44">
        <f>IF($BD$10=7,AW$12,IF($BD$13=7,AW$15,IF($BD$16=7,AW$18,IF($BD$19=7,AW$21,IF($BD$22=7,AW$24,IF($BD$25=7,AW$27,IF($BD$28=7,AW$30,"")))))))</f>
        <v>12</v>
      </c>
      <c s="3" r="AC44"/>
      <c s="3" r="AD44"/>
      <c s="3" r="AE44"/>
      <c s="3" r="AF44"/>
      <c s="3" r="AG44"/>
      <c s="3" r="AH44"/>
      <c s="3" r="AI44"/>
      <c s="3" r="AJ44"/>
      <c s="3" r="AK44"/>
      <c s="3" r="AL44"/>
      <c s="3" r="AM44"/>
      <c s="3" r="AN44"/>
      <c s="3" r="AO44"/>
      <c s="3" r="AP44"/>
      <c s="3" r="AQ44"/>
      <c s="3" r="AR44"/>
      <c s="3" r="AS44"/>
      <c s="3" r="AT44"/>
      <c s="3" r="AU44"/>
      <c s="3" r="AV44"/>
      <c s="3" r="AW44"/>
      <c s="3" r="AX44"/>
      <c s="3" r="AY44"/>
      <c s="3" r="AZ44"/>
      <c s="3" r="BA44"/>
      <c s="3" r="BB44"/>
      <c s="3" r="BC44"/>
      <c s="3" r="BD44"/>
    </row>
  </sheetData>
  <mergeCells count="57">
    <mergeCell ref="Z7:AE9"/>
    <mergeCell ref="AF7:AK9"/>
    <mergeCell ref="H7:M9"/>
    <mergeCell ref="A5:P5"/>
    <mergeCell ref="H6:S6"/>
    <mergeCell ref="T6:Y6"/>
    <mergeCell ref="B7:G9"/>
    <mergeCell ref="A7:A9"/>
    <mergeCell ref="T5:BB5"/>
    <mergeCell ref="C1:AT1"/>
    <mergeCell ref="C3:AT3"/>
    <mergeCell ref="D4:N4"/>
    <mergeCell ref="T4:Z4"/>
    <mergeCell ref="AB4:AT4"/>
    <mergeCell ref="AR8:AT8"/>
    <mergeCell ref="AL7:AQ9"/>
    <mergeCell ref="BD7:BD9"/>
    <mergeCell ref="AR7:AT7"/>
    <mergeCell ref="N7:S9"/>
    <mergeCell ref="T7:Y9"/>
    <mergeCell ref="AU9:AW9"/>
    <mergeCell ref="BD19:BD21"/>
    <mergeCell ref="T19:Y21"/>
    <mergeCell ref="N16:S18"/>
    <mergeCell ref="AL28:AQ30"/>
    <mergeCell ref="AL31:AQ31"/>
    <mergeCell ref="AF25:AK27"/>
    <mergeCell ref="BD25:BD27"/>
    <mergeCell ref="BD28:BD30"/>
    <mergeCell ref="BD16:BD18"/>
    <mergeCell ref="BD13:BD15"/>
    <mergeCell ref="BD22:BD24"/>
    <mergeCell ref="Z22:AE24"/>
    <mergeCell ref="BD10:BD12"/>
    <mergeCell ref="E12:G12"/>
    <mergeCell ref="E11:G11"/>
    <mergeCell ref="A10:A12"/>
    <mergeCell ref="E10:G10"/>
    <mergeCell ref="B10:D10"/>
    <mergeCell ref="B11:D11"/>
    <mergeCell ref="B12:D12"/>
    <mergeCell ref="A19:A21"/>
    <mergeCell ref="A25:A27"/>
    <mergeCell ref="A22:A24"/>
    <mergeCell ref="A13:A15"/>
    <mergeCell ref="A16:A18"/>
    <mergeCell ref="H13:M15"/>
    <mergeCell ref="A28:A30"/>
    <mergeCell ref="Z37:AB37"/>
    <mergeCell ref="G35:AC35"/>
    <mergeCell ref="H40:S40"/>
    <mergeCell ref="H38:S38"/>
    <mergeCell ref="H39:S39"/>
    <mergeCell ref="H44:S44"/>
    <mergeCell ref="H43:S43"/>
    <mergeCell ref="H42:S42"/>
    <mergeCell ref="H41:S41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16.71"/>
    <col min="2" customWidth="1" max="2" width="4.29"/>
    <col min="3" customWidth="1" max="3" width="0.86"/>
    <col min="4" customWidth="1" max="5" width="4.29"/>
    <col min="6" customWidth="1" max="6" width="0.86"/>
    <col min="7" customWidth="1" max="8" width="4.29"/>
    <col min="9" customWidth="1" max="9" width="0.86"/>
    <col min="10" customWidth="1" max="11" width="4.29"/>
    <col min="12" customWidth="1" max="12" width="0.86"/>
    <col min="13" customWidth="1" max="14" width="4.29"/>
    <col min="15" customWidth="1" max="15" width="1.14"/>
    <col min="16" customWidth="1" max="17" width="4.29"/>
    <col min="18" customWidth="1" max="18" width="0.86"/>
    <col min="19" customWidth="1" max="20" width="4.29"/>
    <col min="21" customWidth="1" max="21" width="0.86"/>
    <col min="22" customWidth="1" max="23" width="4.29"/>
    <col min="24" customWidth="1" max="24" width="0.86"/>
    <col min="25" customWidth="1" max="25" width="4.29"/>
    <col min="26" customWidth="1" max="26" width="4.71"/>
    <col min="27" customWidth="1" max="27" width="1.71"/>
    <col min="28" customWidth="1" max="28" width="4.71"/>
    <col min="29" customWidth="1" max="29" width="4.29"/>
    <col min="30" customWidth="1" max="30" width="0.86"/>
    <col min="31" customWidth="1" max="32" width="4.29"/>
    <col min="33" customWidth="1" max="33" width="1.71"/>
    <col min="34" customWidth="1" max="35" width="4.29"/>
    <col min="36" customWidth="1" max="36" width="1.71"/>
    <col min="37" customWidth="1" max="38" width="4.29"/>
    <col min="39" customWidth="1" max="39" width="1.57"/>
    <col min="40" customWidth="1" max="41" width="4.29"/>
    <col min="42" customWidth="1" max="42" width="1.71"/>
    <col min="43" customWidth="1" max="43" width="4.29"/>
    <col min="44" customWidth="1" max="44" width="5.71"/>
    <col min="45" customWidth="1" max="45" width="0.86"/>
    <col min="46" customWidth="1" max="47" width="5.71"/>
    <col min="48" customWidth="1" max="48" width="0.86"/>
    <col min="49" customWidth="1" max="49" width="5.71"/>
    <col min="50" customWidth="1" max="51" hidden="1" width="8.71"/>
    <col min="52" customWidth="1" max="52" hidden="1" width="10.29"/>
    <col min="53" customWidth="1" max="53" hidden="1" width="11.57"/>
    <col min="54" customWidth="1" max="55" hidden="1" width="12.86"/>
    <col min="56" customWidth="1" max="56" width="10.0"/>
  </cols>
  <sheetData>
    <row customHeight="1" r="1" ht="30.0">
      <c s="3" r="A1"/>
      <c s="3" r="B1"/>
      <c t="s" s="145" r="C1">
        <v>1780</v>
      </c>
      <c s="145" r="AU1"/>
      <c s="145" r="AV1"/>
      <c s="145" r="AW1"/>
      <c s="145" r="AX1"/>
      <c s="145" r="AY1"/>
      <c s="145" r="AZ1"/>
      <c s="145" r="BA1"/>
      <c s="3" r="BB1"/>
      <c s="3" r="BC1"/>
    </row>
    <row customHeight="1" r="2" ht="8.25">
      <c s="3" r="A2"/>
      <c s="3" r="B2"/>
      <c s="3" r="C2"/>
      <c s="3" r="D2"/>
      <c s="3" r="E2"/>
      <c s="3" r="F2"/>
      <c s="3" r="G2"/>
      <c s="3" r="H2"/>
      <c s="3" r="I2"/>
      <c s="3" r="J2"/>
      <c s="3" r="K2"/>
      <c s="3" r="L2"/>
      <c s="3" r="M2"/>
      <c s="3" r="N2"/>
      <c s="3" r="O2"/>
      <c s="3" r="P2"/>
      <c s="3" r="Q2"/>
      <c s="3" r="R2"/>
      <c s="3" r="S2"/>
      <c s="3" r="T2"/>
      <c s="3" r="U2"/>
      <c s="3" r="V2"/>
      <c s="3" r="W2"/>
      <c s="3" r="X2"/>
      <c s="3" r="Y2"/>
      <c s="3" r="Z2"/>
      <c s="3" r="AA2"/>
      <c s="3" r="AB2"/>
      <c s="3" r="AC2"/>
      <c s="3" r="AD2"/>
      <c s="3" r="AE2"/>
      <c s="3" r="AF2"/>
      <c s="3" r="AG2"/>
      <c s="3" r="AH2"/>
      <c s="3" r="AI2"/>
      <c s="3" r="AJ2"/>
      <c s="3" r="AK2"/>
      <c s="3" r="AL2"/>
      <c s="3" r="AM2"/>
      <c s="3" r="AN2"/>
      <c s="3" r="AO2"/>
      <c s="3" r="AP2"/>
      <c s="3" r="AQ2"/>
      <c s="3" r="AR2"/>
      <c s="3" r="AS2"/>
      <c s="3" r="AT2"/>
      <c s="3" r="AU2"/>
      <c s="3" r="AV2"/>
      <c s="3" r="AW2"/>
      <c s="3" r="AX2"/>
      <c s="3" r="AY2"/>
      <c s="3" r="AZ2"/>
      <c s="3" r="BA2"/>
      <c s="3" r="BB2"/>
      <c s="3" r="BC2"/>
    </row>
    <row customHeight="1" r="3" ht="28.5">
      <c s="3" r="A3"/>
      <c s="3" r="B3"/>
      <c t="str" s="142" r="C3">
        <f>'Gruppe A'!C3</f>
        <v>Deutsche Meisterschaft</v>
      </c>
      <c s="146" r="AU3"/>
      <c s="146" r="AV3"/>
      <c s="146" r="AW3"/>
      <c s="146" r="AX3"/>
      <c s="146" r="AY3"/>
      <c s="146" r="AZ3"/>
      <c s="146" r="BA3"/>
      <c s="3" r="BB3"/>
      <c s="3" r="BC3"/>
    </row>
    <row customHeight="1" r="4" ht="23.25">
      <c s="3" r="A4"/>
      <c s="147" r="B4"/>
      <c s="147" r="C4"/>
      <c t="str" s="148" r="D4">
        <f>'Gruppe A'!D4</f>
        <v>Eibach</v>
      </c>
      <c s="147" r="O4"/>
      <c s="147" r="P4"/>
      <c s="147" r="Q4"/>
      <c s="147" r="R4"/>
      <c s="147" r="S4"/>
      <c t="str" s="149" r="T4">
        <f>'Gruppe A'!T4</f>
        <v>9/27/2014</v>
      </c>
      <c t="s" s="147" r="AA4">
        <v>1781</v>
      </c>
      <c t="str" s="150" r="AB4">
        <f>'Gruppe A'!AB4</f>
        <v>9/28/2014</v>
      </c>
      <c s="150" r="AU4"/>
      <c s="150" r="AV4"/>
      <c s="150" r="AW4"/>
      <c s="150" r="AX4"/>
      <c s="150" r="AY4"/>
      <c s="150" r="AZ4"/>
      <c s="150" r="BA4"/>
      <c s="147" r="BB4"/>
      <c s="3" r="BC4"/>
    </row>
    <row customHeight="1" r="5" ht="18.75">
      <c s="151" r="A5"/>
      <c s="151" r="Q5"/>
      <c s="151" r="R5"/>
      <c s="151" r="S5"/>
      <c s="152" r="T5"/>
      <c s="3" r="BC5"/>
    </row>
    <row customHeight="1" r="6" ht="24.75">
      <c s="3" r="A6"/>
      <c s="3" r="B6"/>
      <c s="3" r="C6"/>
      <c s="3" r="D6"/>
      <c s="3" r="E6"/>
      <c s="3" r="F6"/>
      <c s="3" r="G6"/>
      <c t="str" s="264" r="H6">
        <f>'Gruppe A'!H6</f>
        <v>männlich U16</v>
      </c>
      <c t="s" s="154" r="T6">
        <v>1782</v>
      </c>
      <c s="3" r="Z6"/>
      <c s="3" r="AA6"/>
      <c s="3" r="AB6"/>
      <c s="3" r="AC6"/>
      <c s="3" r="AD6"/>
      <c s="3" r="AE6"/>
      <c s="3" r="AF6"/>
      <c s="3" r="AG6"/>
      <c s="3" r="AH6"/>
      <c s="3" r="AI6"/>
      <c s="3" r="AJ6"/>
      <c s="3" r="AK6"/>
      <c s="3" r="AL6"/>
      <c s="3" r="AM6"/>
      <c s="3" r="AN6"/>
      <c s="3" r="AO6"/>
      <c s="3" r="AP6"/>
      <c s="3" r="AQ6"/>
      <c s="3" r="AR6"/>
      <c s="3" r="AS6"/>
      <c s="3" r="AT6"/>
      <c s="3" r="AU6"/>
      <c s="3" r="AV6"/>
      <c s="3" r="AW6"/>
      <c s="3" r="AX6"/>
      <c s="3" r="AY6"/>
      <c s="3" r="AZ6"/>
      <c s="3" r="BA6"/>
      <c s="3" r="BB6"/>
      <c s="3" r="BC6"/>
    </row>
    <row customHeight="1" r="7" ht="16.5">
      <c t="s" s="155" r="A7">
        <v>1783</v>
      </c>
      <c t="str" s="156" r="B7">
        <f>A10</f>
        <v>Großenasper SV</v>
      </c>
      <c t="str" s="156" r="H7">
        <f>A13</f>
        <v>TV Eibach</v>
      </c>
      <c t="str" s="157" r="N7">
        <f>A16</f>
        <v> Berliner Turnerschaft</v>
      </c>
      <c t="str" s="156" r="T7">
        <f>A19</f>
        <v>TV Waibsatdt</v>
      </c>
      <c t="str" s="156" r="Z7">
        <f>A22</f>
        <v>SV Düdenbüttel</v>
      </c>
      <c t="str" s="156" r="AF7">
        <f>A25</f>
        <v>TV Voerde</v>
      </c>
      <c t="str" s="239" r="AL7">
        <f>A28</f>
        <v>TSV Gärtringen</v>
      </c>
      <c t="s" s="240" r="AR7">
        <v>1784</v>
      </c>
      <c s="159" r="AU7"/>
      <c s="160" r="AV7"/>
      <c s="161" r="AW7"/>
      <c t="s" s="162" r="AX7">
        <v>1785</v>
      </c>
      <c t="s" s="162" r="AY7">
        <v>1786</v>
      </c>
      <c t="s" s="163" r="AZ7">
        <v>1787</v>
      </c>
      <c t="s" s="162" r="BA7">
        <v>1788</v>
      </c>
      <c t="s" s="162" r="BB7">
        <v>1789</v>
      </c>
      <c s="163" r="BC7"/>
      <c t="s" s="164" r="BD7">
        <v>1790</v>
      </c>
    </row>
    <row customHeight="1" r="8" ht="16.5">
      <c t="s" s="241" r="AR8">
        <v>1791</v>
      </c>
      <c s="41" r="AU8"/>
      <c s="7" r="AV8"/>
      <c s="167" r="AW8"/>
      <c t="s" s="168" r="AX8">
        <v>1792</v>
      </c>
      <c t="s" s="168" r="AY8">
        <v>1793</v>
      </c>
      <c t="s" s="169" r="AZ8">
        <v>1794</v>
      </c>
      <c t="s" s="168" r="BA8">
        <v>1795</v>
      </c>
      <c t="s" s="168" r="BB8">
        <v>1796</v>
      </c>
      <c t="s" s="169" r="BC8">
        <v>1797</v>
      </c>
    </row>
    <row customHeight="1" r="9" ht="16.5">
      <c s="7" r="AR9"/>
      <c t="s" s="119" r="AS9">
        <v>1798</v>
      </c>
      <c s="7" r="AT9"/>
      <c t="s" s="170" r="AU9">
        <v>1799</v>
      </c>
      <c t="s" s="168" r="AX9">
        <v>1800</v>
      </c>
      <c t="s" s="168" r="AY9">
        <v>1801</v>
      </c>
      <c t="s" s="169" r="AZ9">
        <v>1802</v>
      </c>
      <c t="s" s="168" r="BA9">
        <v>1803</v>
      </c>
      <c s="168" r="BB9"/>
      <c t="s" s="169" r="BC9">
        <v>1804</v>
      </c>
    </row>
    <row customHeight="1" r="10" ht="16.5">
      <c t="str" s="171" r="A10">
        <f>'Spielplan Sa'!S6</f>
        <v>Großenasper SV</v>
      </c>
      <c t="s" s="172" r="B10">
        <v>1805</v>
      </c>
      <c t="s" s="173" r="E10">
        <v>1806</v>
      </c>
      <c t="str" s="174" r="H10">
        <f>'Ergebnisse Sa'!BD126</f>
        <v>4</v>
      </c>
      <c t="s" s="175" r="I10">
        <v>1807</v>
      </c>
      <c t="str" s="176" r="J10">
        <f>'Ergebnisse Sa'!BF126</f>
        <v>11</v>
      </c>
      <c t="str" s="177" r="K10">
        <f>H10+H11+H12</f>
        <v>11</v>
      </c>
      <c t="s" s="175" r="L10">
        <v>1808</v>
      </c>
      <c t="str" s="178" r="M10">
        <f>J10+J11+J12</f>
        <v>22</v>
      </c>
      <c t="str" s="174" r="N10">
        <f>'Ergebnisse Sa'!BD129</f>
        <v>3</v>
      </c>
      <c t="s" s="175" r="O10">
        <v>1809</v>
      </c>
      <c t="str" s="176" r="P10">
        <f>'Ergebnisse Sa'!BF129</f>
        <v>11</v>
      </c>
      <c t="str" s="177" r="Q10">
        <f>N10+N11+N12</f>
        <v>9</v>
      </c>
      <c t="s" s="175" r="R10">
        <v>1810</v>
      </c>
      <c t="str" s="178" r="S10">
        <f>P10+P11+P12</f>
        <v>22</v>
      </c>
      <c t="str" s="174" r="T10">
        <f>'Ergebnisse Sa'!BD132</f>
        <v>9</v>
      </c>
      <c t="s" s="175" r="U10">
        <v>1811</v>
      </c>
      <c t="str" s="176" r="V10">
        <f>'Ergebnisse Sa'!BF132</f>
        <v>11</v>
      </c>
      <c t="str" s="177" r="W10">
        <f>T10+T11+T12</f>
        <v>17</v>
      </c>
      <c t="s" s="175" r="X10">
        <v>1812</v>
      </c>
      <c t="str" s="178" r="Y10">
        <f>V10+V11+V12</f>
        <v>22</v>
      </c>
      <c t="str" s="174" r="Z10">
        <f>'Ergebnisse Sa'!BD135</f>
        <v>8</v>
      </c>
      <c t="s" s="175" r="AA10">
        <v>1813</v>
      </c>
      <c t="str" s="176" r="AB10">
        <f>'Ergebnisse Sa'!BF135</f>
        <v>11</v>
      </c>
      <c t="str" s="177" r="AC10">
        <f>Z10+Z11+Z12</f>
        <v>17</v>
      </c>
      <c t="s" s="175" r="AD10">
        <v>1814</v>
      </c>
      <c t="str" s="178" r="AE10">
        <f>AB10+AB11+AB12</f>
        <v>22</v>
      </c>
      <c t="str" s="174" r="AF10">
        <f>'Ergebnisse Sa'!BD138</f>
        <v>11</v>
      </c>
      <c t="s" s="175" r="AG10">
        <v>1815</v>
      </c>
      <c t="str" s="176" r="AH10">
        <f>'Ergebnisse Sa'!BF138</f>
        <v>5</v>
      </c>
      <c t="str" s="177" r="AI10">
        <f>AF10+AF11+AF12</f>
        <v>22</v>
      </c>
      <c t="s" s="175" r="AJ10">
        <v>1816</v>
      </c>
      <c t="str" s="178" r="AK10">
        <f>AH10+AH11+AH12</f>
        <v>14</v>
      </c>
      <c t="str" s="174" r="AL10">
        <f>'Ergebnisse Sa'!BD141</f>
        <v>4</v>
      </c>
      <c t="s" s="175" r="AM10">
        <v>1817</v>
      </c>
      <c t="str" s="176" r="AN10">
        <f>'Ergebnisse Sa'!BF141</f>
        <v>11</v>
      </c>
      <c t="str" s="177" r="AO10">
        <f>AL10+AL11+AL12</f>
        <v>4</v>
      </c>
      <c t="s" s="175" r="AP10">
        <v>1818</v>
      </c>
      <c t="str" s="178" r="AQ10">
        <f>AN10+AN11+AN12</f>
        <v>22</v>
      </c>
      <c t="str" s="242" r="AR10">
        <f>K10+Q10+W10+AC10+AI10+AO10</f>
        <v>80</v>
      </c>
      <c t="s" s="243" r="AS10">
        <v>1819</v>
      </c>
      <c t="str" s="244" r="AT10">
        <f>M10+S10+Y10+AE10+AK10+AQ10</f>
        <v>124</v>
      </c>
      <c s="182" r="AU10"/>
      <c s="183" r="AV10"/>
      <c s="184" r="AW10"/>
      <c t="str" s="185" r="AX10">
        <f>AR10</f>
        <v>80</v>
      </c>
      <c t="str" s="185" r="AY10">
        <f>(AR10-AT10)*1000</f>
        <v>-44000</v>
      </c>
      <c s="185" r="AZ10"/>
      <c s="185" r="BA10"/>
      <c s="185" r="BB10"/>
      <c s="185" r="BC10"/>
      <c s="186" r="BD10">
        <v>6.0</v>
      </c>
    </row>
    <row customHeight="1" r="11" ht="16.5">
      <c t="s" s="187" r="B11">
        <v>1820</v>
      </c>
      <c t="s" s="188" r="E11">
        <v>1821</v>
      </c>
      <c t="str" s="189" r="H11">
        <f>'Ergebnisse Sa'!BH126</f>
        <v>7</v>
      </c>
      <c t="s" s="190" r="I11">
        <v>1822</v>
      </c>
      <c t="str" s="191" r="J11">
        <f>'Ergebnisse Sa'!BJ126</f>
        <v>11</v>
      </c>
      <c t="str" s="192" r="K11">
        <f>'Ergebnisse Sa'!BU126</f>
        <v>0</v>
      </c>
      <c t="s" s="190" r="L11">
        <v>1823</v>
      </c>
      <c t="str" s="193" r="M11">
        <f>'Ergebnisse Sa'!BW126</f>
        <v>2</v>
      </c>
      <c t="str" s="189" r="N11">
        <f>'Ergebnisse Sa'!BH129</f>
        <v>6</v>
      </c>
      <c t="s" s="190" r="O11">
        <v>1824</v>
      </c>
      <c t="str" s="191" r="P11">
        <f>'Ergebnisse Sa'!BJ129</f>
        <v>11</v>
      </c>
      <c t="str" s="192" r="Q11">
        <f>'Ergebnisse Sa'!BU129</f>
        <v>0</v>
      </c>
      <c t="s" s="190" r="R11">
        <v>1825</v>
      </c>
      <c t="str" s="193" r="S11">
        <f>'Ergebnisse Sa'!BW129</f>
        <v>2</v>
      </c>
      <c t="str" s="189" r="T11">
        <f>'Ergebnisse Sa'!BH132</f>
        <v>8</v>
      </c>
      <c t="s" s="190" r="U11">
        <v>1826</v>
      </c>
      <c t="str" s="191" r="V11">
        <f>'Ergebnisse Sa'!BJ132</f>
        <v>11</v>
      </c>
      <c t="str" s="192" r="W11">
        <f>'Ergebnisse Sa'!BU132</f>
        <v>0</v>
      </c>
      <c t="s" s="190" r="X11">
        <v>1827</v>
      </c>
      <c t="str" s="193" r="Y11">
        <f>'Ergebnisse Sa'!BW132</f>
        <v>2</v>
      </c>
      <c t="str" s="189" r="Z11">
        <f>'Ergebnisse Sa'!BH135</f>
        <v>9</v>
      </c>
      <c t="s" s="190" r="AA11">
        <v>1828</v>
      </c>
      <c t="str" s="191" r="AB11">
        <f>'Ergebnisse Sa'!BJ135</f>
        <v>11</v>
      </c>
      <c t="str" s="192" r="AC11">
        <f>'Ergebnisse Sa'!BU135</f>
        <v>0</v>
      </c>
      <c t="s" s="190" r="AD11">
        <v>1829</v>
      </c>
      <c t="str" s="193" r="AE11">
        <f>'Ergebnisse Sa'!BW135</f>
        <v>2</v>
      </c>
      <c t="str" s="189" r="AF11">
        <f>'Ergebnisse Sa'!BH138</f>
        <v>11</v>
      </c>
      <c t="s" s="190" r="AG11">
        <v>1830</v>
      </c>
      <c t="str" s="191" r="AH11">
        <f>'Ergebnisse Sa'!BJ138</f>
        <v>9</v>
      </c>
      <c t="str" s="192" r="AI11">
        <f>'Ergebnisse Sa'!BU138</f>
        <v>2</v>
      </c>
      <c t="s" s="190" r="AJ11">
        <v>1831</v>
      </c>
      <c t="str" s="193" r="AK11">
        <f>'Ergebnisse Sa'!BW138</f>
        <v>0</v>
      </c>
      <c t="str" s="189" r="AL11">
        <f>'Ergebnisse Sa'!BH141</f>
        <v>0</v>
      </c>
      <c t="s" s="190" r="AM11">
        <v>1832</v>
      </c>
      <c t="str" s="191" r="AN11">
        <f>'Ergebnisse Sa'!BJ141</f>
        <v>11</v>
      </c>
      <c t="str" s="192" r="AO11">
        <f>'Ergebnisse Sa'!BU141</f>
        <v>0</v>
      </c>
      <c t="s" s="190" r="AP11">
        <v>1833</v>
      </c>
      <c t="str" s="193" r="AQ11">
        <f>'Ergebnisse Sa'!BW141</f>
        <v>2</v>
      </c>
      <c t="str" s="245" r="AR11">
        <f>AO11+AI11+AC11+W11+Q11+K11</f>
        <v>2</v>
      </c>
      <c t="s" s="83" r="AS11">
        <v>1834</v>
      </c>
      <c t="str" s="246" r="AT11">
        <f>M11+S11+Y11+AE11+AK11+AQ11</f>
        <v>10</v>
      </c>
      <c s="41" r="AU11"/>
      <c s="7" r="AV11"/>
      <c s="167" r="AW11"/>
      <c s="199" r="AX11"/>
      <c s="200" r="AY11"/>
      <c t="str" s="200" r="AZ11">
        <f>AR11*100000</f>
        <v>200000</v>
      </c>
      <c t="str" s="200" r="BA11">
        <f>(AR11-AT11)*1000000</f>
        <v>-8000000</v>
      </c>
      <c s="201" r="BB11"/>
      <c t="str" s="200" r="BC11">
        <f>BB12+BA11+AZ11+AY10+AX10</f>
        <v>12156080</v>
      </c>
    </row>
    <row customHeight="1" r="12" ht="16.5">
      <c t="s" s="202" r="B12">
        <v>1835</v>
      </c>
      <c t="s" s="203" r="E12">
        <v>1836</v>
      </c>
      <c t="str" s="204" r="H12">
        <f>'Ergebnisse Sa'!BL126</f>
        <v/>
      </c>
      <c t="s" s="205" r="I12">
        <v>1837</v>
      </c>
      <c t="str" s="206" r="J12">
        <f>'Ergebnisse Sa'!BN126</f>
        <v/>
      </c>
      <c t="str" s="207" r="K12">
        <f>'Ergebnisse Sa'!BX126</f>
        <v>0</v>
      </c>
      <c t="s" s="205" r="L12">
        <v>1838</v>
      </c>
      <c t="str" s="208" r="M12">
        <f>'Ergebnisse Sa'!BZ126</f>
        <v>2</v>
      </c>
      <c t="str" s="204" r="N12">
        <f>'Ergebnisse Sa'!BL129</f>
        <v/>
      </c>
      <c t="s" s="205" r="O12">
        <v>1839</v>
      </c>
      <c t="str" s="206" r="P12">
        <f>'Ergebnisse Sa'!BN129</f>
        <v/>
      </c>
      <c t="str" s="207" r="Q12">
        <f>'Ergebnisse Sa'!BX129</f>
        <v>0</v>
      </c>
      <c t="s" s="205" r="R12">
        <v>1840</v>
      </c>
      <c t="str" s="208" r="S12">
        <f>'Ergebnisse Sa'!BZ129</f>
        <v>2</v>
      </c>
      <c t="str" s="204" r="T12">
        <f>'Ergebnisse Sa'!BL132</f>
        <v/>
      </c>
      <c t="s" s="205" r="U12">
        <v>1841</v>
      </c>
      <c t="str" s="206" r="V12">
        <f>'Ergebnisse Sa'!BN132</f>
        <v/>
      </c>
      <c t="str" s="207" r="W12">
        <f>'Ergebnisse Sa'!BX132</f>
        <v>0</v>
      </c>
      <c t="s" s="205" r="X12">
        <v>1842</v>
      </c>
      <c t="str" s="208" r="Y12">
        <f>'Ergebnisse Sa'!BZ132</f>
        <v>2</v>
      </c>
      <c t="str" s="204" r="Z12">
        <f>'Ergebnisse Sa'!BL135</f>
        <v/>
      </c>
      <c t="s" s="205" r="AA12">
        <v>1843</v>
      </c>
      <c t="str" s="206" r="AB12">
        <f>'Ergebnisse Sa'!BN135</f>
        <v/>
      </c>
      <c t="str" s="207" r="AC12">
        <f>'Ergebnisse Sa'!BX135</f>
        <v>0</v>
      </c>
      <c t="s" s="205" r="AD12">
        <v>1844</v>
      </c>
      <c t="str" s="208" r="AE12">
        <f>'Ergebnisse Sa'!BZ135</f>
        <v>2</v>
      </c>
      <c t="str" s="204" r="AF12">
        <f>'Ergebnisse Sa'!BL138</f>
        <v/>
      </c>
      <c t="s" s="205" r="AG12">
        <v>1845</v>
      </c>
      <c t="str" s="206" r="AH12">
        <f>'Ergebnisse Sa'!BN138</f>
        <v/>
      </c>
      <c t="str" s="207" r="AI12">
        <f>'Ergebnisse Sa'!BX138</f>
        <v>2</v>
      </c>
      <c t="s" s="205" r="AJ12">
        <v>1846</v>
      </c>
      <c t="str" s="208" r="AK12">
        <f>'Ergebnisse Sa'!BZ138</f>
        <v>0</v>
      </c>
      <c t="str" s="204" r="AL12">
        <f>'Ergebnisse Sa'!BL141</f>
        <v/>
      </c>
      <c t="s" s="205" r="AM12">
        <v>1847</v>
      </c>
      <c t="str" s="206" r="AN12">
        <f>'Ergebnisse Sa'!BN141</f>
        <v/>
      </c>
      <c t="str" s="207" r="AO12">
        <f>'Ergebnisse Sa'!BX141</f>
        <v>0</v>
      </c>
      <c t="s" s="205" r="AP12">
        <v>1848</v>
      </c>
      <c t="str" s="208" r="AQ12">
        <f>'Ergebnisse Sa'!BZ141</f>
        <v>2</v>
      </c>
      <c t="str" s="247" r="AR12">
        <f>K12+Q12+W12+AC12+AI12+AO12</f>
        <v>2</v>
      </c>
      <c t="s" s="113" r="AS12">
        <v>1849</v>
      </c>
      <c t="str" s="248" r="AT12">
        <f>M12+S12+Y12+AE12+AK12+AQ12</f>
        <v>10</v>
      </c>
      <c t="str" s="210" r="AU12">
        <f>AR12</f>
        <v>2</v>
      </c>
      <c t="s" s="211" r="AV12">
        <v>1850</v>
      </c>
      <c t="str" s="212" r="AW12">
        <f>AT12</f>
        <v>10</v>
      </c>
      <c s="213" r="AX12"/>
      <c s="214" r="AY12"/>
      <c s="214" r="AZ12"/>
      <c s="214" r="BA12"/>
      <c t="str" s="215" r="BB12">
        <f>AU12*10000000</f>
        <v>20000000</v>
      </c>
      <c s="214" r="BC12"/>
    </row>
    <row customHeight="1" r="13" ht="16.5">
      <c t="str" s="249" r="A13">
        <f>'Spielplan Sa'!S7</f>
        <v>TV Eibach</v>
      </c>
      <c t="str" s="174" r="B13">
        <f>J10</f>
        <v>11</v>
      </c>
      <c t="s" s="175" r="C13">
        <v>1851</v>
      </c>
      <c t="str" s="176" r="D13">
        <f>H10</f>
        <v>4</v>
      </c>
      <c t="str" s="177" r="E13">
        <f>M10</f>
        <v>22</v>
      </c>
      <c t="s" s="175" r="F13">
        <v>1852</v>
      </c>
      <c t="str" s="178" r="G13">
        <f>K10</f>
        <v>11</v>
      </c>
      <c s="217" r="H13"/>
      <c t="str" s="174" r="N13">
        <f>'Ergebnisse Sa'!BD133</f>
        <v>7</v>
      </c>
      <c t="s" s="175" r="O13">
        <v>1853</v>
      </c>
      <c t="str" s="176" r="P13">
        <f>'Ergebnisse Sa'!BF133</f>
        <v>11</v>
      </c>
      <c t="str" s="177" r="Q13">
        <f>N13+N14+N15</f>
        <v>16</v>
      </c>
      <c t="s" s="175" r="R13">
        <v>1854</v>
      </c>
      <c t="str" s="178" r="S13">
        <f>P13+P14+P15</f>
        <v>22</v>
      </c>
      <c t="str" s="174" r="T13">
        <f>'Ergebnisse Sa'!BD130</f>
        <v>11</v>
      </c>
      <c t="s" s="175" r="U13">
        <v>1855</v>
      </c>
      <c t="str" s="176" r="V13">
        <f>'Ergebnisse Sa'!BF130</f>
        <v>7</v>
      </c>
      <c t="str" s="177" r="W13">
        <f>T13+T14+T15</f>
        <v>19</v>
      </c>
      <c t="s" s="175" r="X13">
        <v>1856</v>
      </c>
      <c t="str" s="178" r="Y13">
        <f>V13+V14+V15</f>
        <v>29</v>
      </c>
      <c t="str" s="174" r="Z13">
        <f>'Ergebnisse Sa'!BD139</f>
        <v>4</v>
      </c>
      <c t="s" s="175" r="AA13">
        <v>1857</v>
      </c>
      <c t="str" s="176" r="AB13">
        <f>'Ergebnisse Sa'!BF139</f>
        <v>11</v>
      </c>
      <c t="str" s="177" r="AC13">
        <f>Z13+Z14+Z15</f>
        <v>23</v>
      </c>
      <c t="s" s="175" r="AD13">
        <v>1858</v>
      </c>
      <c t="str" s="178" r="AE13">
        <f>AB13+AB14+AB15</f>
        <v>29</v>
      </c>
      <c t="str" s="174" r="AF13">
        <f>'Ergebnisse Sa'!BD144</f>
        <v>12</v>
      </c>
      <c t="s" s="175" r="AG13">
        <v>1859</v>
      </c>
      <c t="str" s="176" r="AH13">
        <f>'Ergebnisse Sa'!BF144</f>
        <v>14</v>
      </c>
      <c t="str" s="177" r="AI13">
        <f>AF13+AF14+AF15</f>
        <v>34</v>
      </c>
      <c t="s" s="175" r="AJ13">
        <v>1860</v>
      </c>
      <c t="str" s="178" r="AK13">
        <f>AH13+AH14+AH15</f>
        <v>27</v>
      </c>
      <c t="str" s="174" r="AL13">
        <f>'Ergebnisse Sa'!BD137</f>
        <v>1</v>
      </c>
      <c t="s" s="175" r="AM13">
        <v>1861</v>
      </c>
      <c t="str" s="176" r="AN13">
        <f>'Ergebnisse Sa'!BF137</f>
        <v>11</v>
      </c>
      <c t="str" s="177" r="AO13">
        <f>AL13+AL14+AL15</f>
        <v>7</v>
      </c>
      <c t="s" s="175" r="AP13">
        <v>1862</v>
      </c>
      <c t="str" s="178" r="AQ13">
        <f>AN13+AN14+AN15</f>
        <v>22</v>
      </c>
      <c t="str" s="250" r="AR13">
        <f>E13+Q13+W13+AC13+AI13+AO13</f>
        <v>121</v>
      </c>
      <c t="s" s="251" r="AS13">
        <v>1863</v>
      </c>
      <c t="str" s="252" r="AT13">
        <f>G13+S13+Y13+AE13+AK13+AQ13</f>
        <v>140</v>
      </c>
      <c s="182" r="AU13"/>
      <c s="183" r="AV13"/>
      <c s="184" r="AW13"/>
      <c t="str" s="185" r="AX13">
        <f>AR13</f>
        <v>121</v>
      </c>
      <c t="str" s="185" r="AY13">
        <f>(AR13-AT13)*1000</f>
        <v>-19000</v>
      </c>
      <c s="185" r="AZ13"/>
      <c s="185" r="BA13"/>
      <c s="185" r="BB13"/>
      <c s="185" r="BC13"/>
      <c s="186" r="BD13">
        <v>5.0</v>
      </c>
    </row>
    <row customHeight="1" r="14" ht="16.5">
      <c t="str" s="189" r="B14">
        <f>J11</f>
        <v>11</v>
      </c>
      <c t="s" s="190" r="C14">
        <v>1864</v>
      </c>
      <c t="str" s="191" r="D14">
        <f>H11</f>
        <v>7</v>
      </c>
      <c t="str" s="192" r="E14">
        <f>M11</f>
        <v>2</v>
      </c>
      <c t="s" s="190" r="F14">
        <v>1865</v>
      </c>
      <c t="str" s="193" r="G14">
        <f>K11</f>
        <v>0</v>
      </c>
      <c t="str" s="189" r="N14">
        <f>'Ergebnisse Sa'!BH133</f>
        <v>9</v>
      </c>
      <c t="s" s="190" r="O14">
        <v>1866</v>
      </c>
      <c t="str" s="191" r="P14">
        <f>'Ergebnisse Sa'!BJ133</f>
        <v>11</v>
      </c>
      <c t="str" s="192" r="Q14">
        <f>'Ergebnisse Sa'!BU133</f>
        <v>0</v>
      </c>
      <c t="s" s="190" r="R14">
        <v>1867</v>
      </c>
      <c t="str" s="193" r="S14">
        <f>'Ergebnisse Sa'!BW133</f>
        <v>2</v>
      </c>
      <c t="str" s="189" r="T14">
        <f>'Ergebnisse Sa'!BH130</f>
        <v>3</v>
      </c>
      <c t="s" s="190" r="U14">
        <v>1868</v>
      </c>
      <c t="str" s="191" r="V14">
        <f>'Ergebnisse Sa'!BJ130</f>
        <v>11</v>
      </c>
      <c t="str" s="192" r="W14">
        <f>'Ergebnisse Sa'!BU130</f>
        <v>1</v>
      </c>
      <c t="s" s="190" r="X14">
        <v>1869</v>
      </c>
      <c t="str" s="193" r="Y14">
        <f>'Ergebnisse Sa'!BW130</f>
        <v>2</v>
      </c>
      <c t="str" s="189" r="Z14">
        <f>'Ergebnisse Sa'!BH139</f>
        <v>11</v>
      </c>
      <c t="s" s="190" r="AA14">
        <v>1870</v>
      </c>
      <c t="str" s="191" r="AB14">
        <f>'Ergebnisse Sa'!BJ139</f>
        <v>7</v>
      </c>
      <c t="str" s="192" r="AC14">
        <f>'Ergebnisse Sa'!BU139</f>
        <v>1</v>
      </c>
      <c t="s" s="190" r="AD14">
        <v>1871</v>
      </c>
      <c t="str" s="193" r="AE14">
        <f>'Ergebnisse Sa'!BW139</f>
        <v>2</v>
      </c>
      <c t="str" s="189" r="AF14">
        <f>'Ergebnisse Sa'!BH144</f>
        <v>11</v>
      </c>
      <c t="s" s="190" r="AG14">
        <v>1872</v>
      </c>
      <c t="str" s="191" r="AH14">
        <f>'Ergebnisse Sa'!BJ144</f>
        <v>7</v>
      </c>
      <c t="str" s="192" r="AI14">
        <f>'Ergebnisse Sa'!BU144</f>
        <v>2</v>
      </c>
      <c t="s" s="190" r="AJ14">
        <v>1873</v>
      </c>
      <c t="str" s="193" r="AK14">
        <f>'Ergebnisse Sa'!BW144</f>
        <v>1</v>
      </c>
      <c t="str" s="189" r="AL14">
        <f>'Ergebnisse Sa'!BH137</f>
        <v>6</v>
      </c>
      <c t="s" s="190" r="AM14">
        <v>1874</v>
      </c>
      <c t="str" s="191" r="AN14">
        <f>'Ergebnisse Sa'!BJ137</f>
        <v>11</v>
      </c>
      <c t="str" s="192" r="AO14">
        <f>'Ergebnisse Sa'!BU137</f>
        <v>0</v>
      </c>
      <c t="s" s="190" r="AP14">
        <v>1875</v>
      </c>
      <c t="str" s="193" r="AQ14">
        <f>'Ergebnisse Sa'!BW137</f>
        <v>2</v>
      </c>
      <c t="str" s="245" r="AR14">
        <f>E14+Q14+W14+AC14+AI14+AO14</f>
        <v>6</v>
      </c>
      <c t="s" s="253" r="AS14">
        <v>1876</v>
      </c>
      <c t="str" s="246" r="AT14">
        <f>G14+S14+Y14+AE14+AK14+AQ14</f>
        <v>9</v>
      </c>
      <c s="41" r="AU14"/>
      <c s="7" r="AV14"/>
      <c s="167" r="AW14"/>
      <c s="199" r="AX14"/>
      <c s="200" r="AY14"/>
      <c t="str" s="200" r="AZ14">
        <f>AR14*100000</f>
        <v>600000</v>
      </c>
      <c t="str" s="200" r="BA14">
        <f>(AR14-AT14)*1000000</f>
        <v>-3000000</v>
      </c>
      <c s="201" r="BB14"/>
      <c t="str" s="200" r="BC14">
        <f>BB15+BA14+AZ14+AY13+AX13</f>
        <v>37581121</v>
      </c>
    </row>
    <row customHeight="1" r="15" ht="16.5">
      <c t="str" s="204" r="B15">
        <f>J12</f>
        <v/>
      </c>
      <c t="s" s="205" r="C15">
        <v>1877</v>
      </c>
      <c t="str" s="206" r="D15">
        <f>H12</f>
        <v/>
      </c>
      <c t="str" s="207" r="E15">
        <f>M12</f>
        <v>2</v>
      </c>
      <c t="s" s="205" r="F15">
        <v>1878</v>
      </c>
      <c t="str" s="208" r="G15">
        <f>K12</f>
        <v>0</v>
      </c>
      <c t="str" s="204" r="N15">
        <f>'Ergebnisse Sa'!BL133</f>
        <v/>
      </c>
      <c t="s" s="205" r="O15">
        <v>1879</v>
      </c>
      <c t="str" s="206" r="P15">
        <f>'Ergebnisse Sa'!BN133</f>
        <v/>
      </c>
      <c t="str" s="207" r="Q15">
        <f>'Ergebnisse Sa'!BX133</f>
        <v>0</v>
      </c>
      <c t="s" s="205" r="R15">
        <v>1880</v>
      </c>
      <c t="str" s="208" r="S15">
        <f>'Ergebnisse Sa'!BZ133</f>
        <v>2</v>
      </c>
      <c t="str" s="204" r="T15">
        <f>'Ergebnisse Sa'!BL130</f>
        <v>5</v>
      </c>
      <c t="s" s="205" r="U15">
        <v>1881</v>
      </c>
      <c t="str" s="206" r="V15">
        <f>'Ergebnisse Sa'!BN130</f>
        <v>11</v>
      </c>
      <c t="str" s="207" r="W15">
        <f>'Ergebnisse Sa'!BX130</f>
        <v>0</v>
      </c>
      <c t="s" s="205" r="X15">
        <v>1882</v>
      </c>
      <c t="str" s="208" r="Y15">
        <f>'Ergebnisse Sa'!BZ130</f>
        <v>2</v>
      </c>
      <c t="str" s="204" r="Z15">
        <f>'Ergebnisse Sa'!BL139</f>
        <v>8</v>
      </c>
      <c t="s" s="205" r="AA15">
        <v>1883</v>
      </c>
      <c t="str" s="206" r="AB15">
        <f>'Ergebnisse Sa'!BN139</f>
        <v>11</v>
      </c>
      <c t="str" s="207" r="AC15">
        <f>'Ergebnisse Sa'!BX139</f>
        <v>0</v>
      </c>
      <c t="s" s="205" r="AD15">
        <v>1884</v>
      </c>
      <c t="str" s="208" r="AE15">
        <f>'Ergebnisse Sa'!BZ139</f>
        <v>2</v>
      </c>
      <c t="str" s="204" r="AF15">
        <f>'Ergebnisse Sa'!BL144</f>
        <v>11</v>
      </c>
      <c t="s" s="205" r="AG15">
        <v>1885</v>
      </c>
      <c t="str" s="206" r="AH15">
        <f>'Ergebnisse Sa'!BN144</f>
        <v>6</v>
      </c>
      <c t="str" s="207" r="AI15">
        <f>'Ergebnisse Sa'!BX144</f>
        <v>2</v>
      </c>
      <c t="s" s="205" r="AJ15">
        <v>1886</v>
      </c>
      <c t="str" s="208" r="AK15">
        <f>'Ergebnisse Sa'!BZ144</f>
        <v>0</v>
      </c>
      <c t="str" s="204" r="AL15">
        <f>'Ergebnisse Sa'!BL137</f>
        <v/>
      </c>
      <c t="s" s="205" r="AM15">
        <v>1887</v>
      </c>
      <c t="str" s="206" r="AN15">
        <f>'Ergebnisse Sa'!BN137</f>
        <v/>
      </c>
      <c t="str" s="207" r="AO15">
        <f>'Ergebnisse Sa'!BX137</f>
        <v>0</v>
      </c>
      <c t="s" s="205" r="AP15">
        <v>1888</v>
      </c>
      <c t="str" s="208" r="AQ15">
        <f>'Ergebnisse Sa'!BZ137</f>
        <v>2</v>
      </c>
      <c t="str" s="254" r="AR15">
        <f>E15+Q15+W15+AC15+AI15+AO15</f>
        <v>4</v>
      </c>
      <c t="s" s="113" r="AS15">
        <v>1889</v>
      </c>
      <c t="str" s="248" r="AT15">
        <f>G15+S15+Y15+AE15+AK15+AQ15</f>
        <v>8</v>
      </c>
      <c t="str" s="210" r="AU15">
        <f>AR15</f>
        <v>4</v>
      </c>
      <c t="s" s="211" r="AV15">
        <v>1890</v>
      </c>
      <c t="str" s="212" r="AW15">
        <f>AT15</f>
        <v>8</v>
      </c>
      <c s="213" r="AX15"/>
      <c s="214" r="AY15"/>
      <c s="214" r="AZ15"/>
      <c s="214" r="BA15"/>
      <c t="str" s="215" r="BB15">
        <f>AU15*10000000</f>
        <v>40000000</v>
      </c>
      <c s="214" r="BC15"/>
    </row>
    <row customHeight="1" r="16" ht="16.5">
      <c t="str" s="171" r="A16">
        <f>'Spielplan Sa'!S8</f>
        <v>Berliner Turnerschaft</v>
      </c>
      <c t="str" s="174" r="B16">
        <f>P10</f>
        <v>11</v>
      </c>
      <c t="s" s="175" r="C16">
        <v>1891</v>
      </c>
      <c t="str" s="176" r="D16">
        <f>N10</f>
        <v>3</v>
      </c>
      <c t="str" s="177" r="E16">
        <f>S10</f>
        <v>22</v>
      </c>
      <c t="s" s="175" r="F16">
        <v>1892</v>
      </c>
      <c t="str" s="178" r="G16">
        <f>Q10</f>
        <v>9</v>
      </c>
      <c t="str" s="174" r="H16">
        <f>P13</f>
        <v>11</v>
      </c>
      <c t="s" s="175" r="I16">
        <v>1893</v>
      </c>
      <c t="str" s="176" r="J16">
        <f>N13</f>
        <v>7</v>
      </c>
      <c t="str" s="177" r="K16">
        <f>S13</f>
        <v>22</v>
      </c>
      <c t="s" s="175" r="L16">
        <v>1894</v>
      </c>
      <c t="str" s="178" r="M16">
        <f>Q13</f>
        <v>16</v>
      </c>
      <c s="217" r="N16"/>
      <c t="str" s="174" r="T16">
        <f>'Ergebnisse Sa'!BD127</f>
        <v>11</v>
      </c>
      <c t="s" s="175" r="U16">
        <v>1895</v>
      </c>
      <c t="str" s="176" r="V16">
        <f>'Ergebnisse Sa'!BF127</f>
        <v>9</v>
      </c>
      <c t="str" s="177" r="W16">
        <f>T16+T17+T18</f>
        <v>31</v>
      </c>
      <c t="s" s="175" r="X16">
        <v>1896</v>
      </c>
      <c t="str" s="178" r="Y16">
        <f>V16+V17+V18</f>
        <v>32</v>
      </c>
      <c t="str" s="174" r="Z16">
        <f>'Ergebnisse Sa'!BD142</f>
        <v>12</v>
      </c>
      <c t="s" s="175" r="AA16">
        <v>1897</v>
      </c>
      <c t="str" s="176" r="AB16">
        <f>'Ergebnisse Sa'!BF142</f>
        <v>10</v>
      </c>
      <c t="str" s="177" r="AC16">
        <f>Z16+Z17+Z18</f>
        <v>28</v>
      </c>
      <c t="s" s="175" r="AD16">
        <v>1898</v>
      </c>
      <c t="str" s="178" r="AE16">
        <f>AB16+AB17+AB18</f>
        <v>33</v>
      </c>
      <c t="str" s="174" r="AF16">
        <f>'Ergebnisse Sa'!BD136</f>
        <v>11</v>
      </c>
      <c t="s" s="175" r="AG16">
        <v>1899</v>
      </c>
      <c t="str" s="176" r="AH16">
        <f>'Ergebnisse Sa'!BF136</f>
        <v>6</v>
      </c>
      <c t="str" s="177" r="AI16">
        <f>AF16+AF17+AF18</f>
        <v>22</v>
      </c>
      <c t="s" s="175" r="AJ16">
        <v>1900</v>
      </c>
      <c t="str" s="178" r="AK16">
        <f>AH16+AH17+AH18</f>
        <v>15</v>
      </c>
      <c t="str" s="174" r="AL16">
        <f>'Ergebnisse Sa'!BD146</f>
        <v>9</v>
      </c>
      <c t="s" s="175" r="AM16">
        <v>1901</v>
      </c>
      <c t="str" s="176" r="AN16">
        <f>'Ergebnisse Sa'!BF146</f>
        <v>11</v>
      </c>
      <c t="str" s="177" r="AO16">
        <f>AL16+AL17+AL18</f>
        <v>18</v>
      </c>
      <c t="s" s="175" r="AP16">
        <v>1902</v>
      </c>
      <c t="str" s="178" r="AQ16">
        <f>AN16+AN17+AN18</f>
        <v>22</v>
      </c>
      <c t="str" s="250" r="AR16">
        <f>E16+K16+W16+AC16+AI16+AO16</f>
        <v>143</v>
      </c>
      <c t="s" s="251" r="AS16">
        <v>1903</v>
      </c>
      <c t="str" s="252" r="AT16">
        <f>G16+M16+Y16+AE16+AK16+AQ16</f>
        <v>127</v>
      </c>
      <c s="182" r="AU16"/>
      <c s="183" r="AV16"/>
      <c s="184" r="AW16"/>
      <c t="str" s="185" r="AX16">
        <f>AR16</f>
        <v>143</v>
      </c>
      <c t="str" s="185" r="AY16">
        <f>(AR16-AT16)*1000</f>
        <v>16000</v>
      </c>
      <c s="185" r="AZ16"/>
      <c s="185" r="BA16"/>
      <c s="185" r="BB16"/>
      <c s="185" r="BC16"/>
      <c s="186" r="BD16">
        <v>2.0</v>
      </c>
    </row>
    <row customHeight="1" r="17" ht="16.5">
      <c t="str" s="189" r="B17">
        <f>P11</f>
        <v>11</v>
      </c>
      <c t="s" s="190" r="C17">
        <v>1904</v>
      </c>
      <c t="str" s="191" r="D17">
        <f>N11</f>
        <v>6</v>
      </c>
      <c t="str" s="192" r="E17">
        <f>S11</f>
        <v>2</v>
      </c>
      <c t="s" s="190" r="F17">
        <v>1905</v>
      </c>
      <c t="str" s="193" r="G17">
        <f>Q11</f>
        <v>0</v>
      </c>
      <c t="str" s="189" r="H17">
        <f>P14</f>
        <v>11</v>
      </c>
      <c t="s" s="190" r="I17">
        <v>1906</v>
      </c>
      <c t="str" s="191" r="J17">
        <f>N14</f>
        <v>9</v>
      </c>
      <c t="str" s="192" r="K17">
        <f>S14</f>
        <v>2</v>
      </c>
      <c t="s" s="190" r="L17">
        <v>1907</v>
      </c>
      <c t="str" s="193" r="M17">
        <f>Q14</f>
        <v>0</v>
      </c>
      <c t="str" s="189" r="T17">
        <f>'Ergebnisse Sa'!BH127</f>
        <v>6</v>
      </c>
      <c t="s" s="190" r="U17">
        <v>1908</v>
      </c>
      <c t="str" s="191" r="V17">
        <f>'Ergebnisse Sa'!BJ127</f>
        <v>11</v>
      </c>
      <c t="str" s="192" r="W17">
        <f>'Ergebnisse Sa'!BU127</f>
        <v>2</v>
      </c>
      <c t="s" s="190" r="X17">
        <v>1909</v>
      </c>
      <c t="str" s="193" r="Y17">
        <f>'Ergebnisse Sa'!BW127</f>
        <v>1</v>
      </c>
      <c t="str" s="189" r="Z17">
        <f>'Ergebnisse Sa'!BH142</f>
        <v>10</v>
      </c>
      <c t="s" s="190" r="AA17">
        <v>1910</v>
      </c>
      <c t="str" s="191" r="AB17">
        <f>'Ergebnisse Sa'!BJ142</f>
        <v>12</v>
      </c>
      <c t="str" s="192" r="AC17">
        <f>'Ergebnisse Sa'!BU142</f>
        <v>1</v>
      </c>
      <c t="s" s="190" r="AD17">
        <v>1911</v>
      </c>
      <c t="str" s="193" r="AE17">
        <f>'Ergebnisse Sa'!BW142</f>
        <v>2</v>
      </c>
      <c t="str" s="189" r="AF17">
        <f>'Ergebnisse Sa'!BH136</f>
        <v>11</v>
      </c>
      <c t="s" s="190" r="AG17">
        <v>1912</v>
      </c>
      <c t="str" s="191" r="AH17">
        <f>'Ergebnisse Sa'!BJ136</f>
        <v>9</v>
      </c>
      <c t="str" s="192" r="AI17">
        <f>'Ergebnisse Sa'!BU136</f>
        <v>2</v>
      </c>
      <c t="s" s="190" r="AJ17">
        <v>1913</v>
      </c>
      <c t="str" s="193" r="AK17">
        <f>'Ergebnisse Sa'!BW136</f>
        <v>0</v>
      </c>
      <c t="str" s="189" r="AL17">
        <f>'Ergebnisse Sa'!BH146</f>
        <v>9</v>
      </c>
      <c t="s" s="190" r="AM17">
        <v>1914</v>
      </c>
      <c t="str" s="191" r="AN17">
        <f>'Ergebnisse Sa'!BJ146</f>
        <v>11</v>
      </c>
      <c t="str" s="192" r="AO17">
        <f>'Ergebnisse Sa'!BU146</f>
        <v>0</v>
      </c>
      <c t="s" s="190" r="AP17">
        <v>1915</v>
      </c>
      <c t="str" s="193" r="AQ17">
        <f>'Ergebnisse Sa'!BW146</f>
        <v>2</v>
      </c>
      <c t="str" s="245" r="AR17">
        <f>E17+K17+W17+AC17+AI17+AO17</f>
        <v>9</v>
      </c>
      <c t="s" s="253" r="AS17">
        <v>1916</v>
      </c>
      <c t="str" s="246" r="AT17">
        <f>G17+M17+Y17+AE17+AK17+AQ17</f>
        <v>5</v>
      </c>
      <c s="41" r="AU17"/>
      <c s="7" r="AV17"/>
      <c s="167" r="AW17"/>
      <c s="199" r="AX17"/>
      <c s="200" r="AY17"/>
      <c t="str" s="200" r="AZ17">
        <f>AR17*100000</f>
        <v>900000</v>
      </c>
      <c t="str" s="200" r="BA17">
        <f>(AR17-AT17)*1000000</f>
        <v>4000000</v>
      </c>
      <c s="201" r="BB17"/>
      <c t="str" s="200" r="BC17">
        <f>BB18+BA17+AZ17+AY16+AX16</f>
        <v>84916143</v>
      </c>
    </row>
    <row customHeight="1" r="18" ht="16.5">
      <c t="str" s="204" r="B18">
        <f>P12</f>
        <v/>
      </c>
      <c t="s" s="205" r="C18">
        <v>1917</v>
      </c>
      <c t="str" s="206" r="D18">
        <f>N12</f>
        <v/>
      </c>
      <c t="str" s="207" r="E18">
        <f>S12</f>
        <v>2</v>
      </c>
      <c t="s" s="205" r="F18">
        <v>1918</v>
      </c>
      <c t="str" s="208" r="G18">
        <f>Q12</f>
        <v>0</v>
      </c>
      <c t="str" s="204" r="H18">
        <f>P15</f>
        <v/>
      </c>
      <c t="s" s="205" r="I18">
        <v>1919</v>
      </c>
      <c t="str" s="206" r="J18">
        <f>N15</f>
        <v/>
      </c>
      <c t="str" s="207" r="K18">
        <f>S15</f>
        <v>2</v>
      </c>
      <c t="s" s="205" r="L18">
        <v>1920</v>
      </c>
      <c t="str" s="208" r="M18">
        <f>Q15</f>
        <v>0</v>
      </c>
      <c t="str" s="204" r="T18">
        <f>'Ergebnisse Sa'!BL127</f>
        <v>14</v>
      </c>
      <c t="s" s="205" r="U18">
        <v>1921</v>
      </c>
      <c t="str" s="206" r="V18">
        <f>'Ergebnisse Sa'!BN127</f>
        <v>12</v>
      </c>
      <c t="str" s="207" r="W18">
        <f>'Ergebnisse Sa'!BX127</f>
        <v>2</v>
      </c>
      <c t="s" s="205" r="X18">
        <v>1922</v>
      </c>
      <c t="str" s="208" r="Y18">
        <f>'Ergebnisse Sa'!BZ127</f>
        <v>0</v>
      </c>
      <c t="str" s="204" r="Z18">
        <f>'Ergebnisse Sa'!BL142</f>
        <v>6</v>
      </c>
      <c t="s" s="205" r="AA18">
        <v>1923</v>
      </c>
      <c t="str" s="206" r="AB18">
        <f>'Ergebnisse Sa'!BN142</f>
        <v>11</v>
      </c>
      <c t="str" s="207" r="AC18">
        <f>'Ergebnisse Sa'!BX142</f>
        <v>0</v>
      </c>
      <c t="s" s="205" r="AD18">
        <v>1924</v>
      </c>
      <c t="str" s="208" r="AE18">
        <f>'Ergebnisse Sa'!BZ142</f>
        <v>2</v>
      </c>
      <c t="str" s="204" r="AF18">
        <f>'Ergebnisse Sa'!BL136</f>
        <v/>
      </c>
      <c t="s" s="205" r="AG18">
        <v>1925</v>
      </c>
      <c t="str" s="206" r="AH18">
        <f>'Ergebnisse Sa'!BN136</f>
        <v/>
      </c>
      <c t="str" s="207" r="AI18">
        <f>'Ergebnisse Sa'!BX136</f>
        <v>2</v>
      </c>
      <c t="s" s="205" r="AJ18">
        <v>1926</v>
      </c>
      <c t="str" s="208" r="AK18">
        <f>'Ergebnisse Sa'!BZ136</f>
        <v>0</v>
      </c>
      <c t="str" s="204" r="AL18">
        <f>'Ergebnisse Sa'!BL146</f>
        <v/>
      </c>
      <c t="s" s="205" r="AM18">
        <v>1927</v>
      </c>
      <c t="str" s="206" r="AN18">
        <f>'Ergebnisse Sa'!BN146</f>
        <v/>
      </c>
      <c t="str" s="207" r="AO18">
        <f>'Ergebnisse Sa'!BX146</f>
        <v>0</v>
      </c>
      <c t="s" s="205" r="AP18">
        <v>1928</v>
      </c>
      <c t="str" s="208" r="AQ18">
        <f>'Ergebnisse Sa'!BZ146</f>
        <v>2</v>
      </c>
      <c t="str" s="254" r="AR18">
        <f>E18+K18+W18+AC18+AI18+AO18</f>
        <v>8</v>
      </c>
      <c t="s" s="113" r="AS18">
        <v>1929</v>
      </c>
      <c t="str" s="248" r="AT18">
        <f>G18+M18+Y18+AE18+AK18+AQ18</f>
        <v>4</v>
      </c>
      <c t="str" s="210" r="AU18">
        <f>AR18</f>
        <v>8</v>
      </c>
      <c t="s" s="211" r="AV18">
        <v>1930</v>
      </c>
      <c t="str" s="212" r="AW18">
        <f>AT18</f>
        <v>4</v>
      </c>
      <c s="213" r="AX18"/>
      <c s="214" r="AY18"/>
      <c s="214" r="AZ18"/>
      <c s="214" r="BA18"/>
      <c t="str" s="215" r="BB18">
        <f>AU18*10000000</f>
        <v>80000000</v>
      </c>
      <c s="214" r="BC18"/>
    </row>
    <row customHeight="1" r="19" ht="16.5">
      <c t="str" s="171" r="A19">
        <f>'Spielplan Sa'!S9</f>
        <v>TV Waibsatdt</v>
      </c>
      <c t="str" s="174" r="B19">
        <f>V10</f>
        <v>11</v>
      </c>
      <c t="s" s="175" r="C19">
        <v>1931</v>
      </c>
      <c t="str" s="176" r="D19">
        <f>T10</f>
        <v>9</v>
      </c>
      <c t="str" s="177" r="E19">
        <f>Y10</f>
        <v>22</v>
      </c>
      <c t="s" s="175" r="F19">
        <v>1932</v>
      </c>
      <c t="str" s="178" r="G19">
        <f>W10</f>
        <v>17</v>
      </c>
      <c t="str" s="174" r="H19">
        <f>V13</f>
        <v>7</v>
      </c>
      <c t="s" s="175" r="I19">
        <v>1933</v>
      </c>
      <c t="str" s="176" r="J19">
        <f>T13</f>
        <v>11</v>
      </c>
      <c t="str" s="177" r="K19">
        <f>Y13</f>
        <v>29</v>
      </c>
      <c t="s" s="175" r="L19">
        <v>1934</v>
      </c>
      <c t="str" s="178" r="M19">
        <f>W13</f>
        <v>19</v>
      </c>
      <c t="str" s="174" r="N19">
        <f>V16</f>
        <v>9</v>
      </c>
      <c t="s" s="175" r="O19">
        <v>1935</v>
      </c>
      <c t="str" s="176" r="P19">
        <f>T16</f>
        <v>11</v>
      </c>
      <c t="str" s="177" r="Q19">
        <f>Y16</f>
        <v>32</v>
      </c>
      <c t="s" s="175" r="R19">
        <v>1936</v>
      </c>
      <c t="str" s="178" r="S19">
        <f>W16</f>
        <v>31</v>
      </c>
      <c s="217" r="T19"/>
      <c t="str" s="177" r="Z19">
        <f>'Ergebnisse Sa'!BD145</f>
        <v>11</v>
      </c>
      <c t="s" s="175" r="AA19">
        <v>1937</v>
      </c>
      <c t="str" s="178" r="AB19">
        <f>'Ergebnisse Sa'!BF145</f>
        <v>7</v>
      </c>
      <c t="str" s="174" r="AC19">
        <f>Z19+Z20+Z21</f>
        <v>26</v>
      </c>
      <c t="s" s="175" r="AD19">
        <v>1938</v>
      </c>
      <c t="str" s="176" r="AE19">
        <f>AB19+AB20+AB21</f>
        <v>29</v>
      </c>
      <c t="str" s="177" r="AF19">
        <f>'Ergebnisse Sa'!BD143</f>
        <v>11</v>
      </c>
      <c t="s" s="175" r="AG19">
        <v>1939</v>
      </c>
      <c t="str" s="178" r="AH19">
        <f>'Ergebnisse Sa'!BF143</f>
        <v>3</v>
      </c>
      <c t="str" s="174" r="AI19">
        <f>AF19+AF20+AF21</f>
        <v>22</v>
      </c>
      <c t="s" s="175" r="AJ19">
        <v>1940</v>
      </c>
      <c t="str" s="176" r="AK19">
        <f>AH19+AH20+AH21</f>
        <v>7</v>
      </c>
      <c t="str" s="177" r="AL19">
        <f>'Ergebnisse Sa'!BD140</f>
        <v>7</v>
      </c>
      <c t="s" s="175" r="AM19">
        <v>1941</v>
      </c>
      <c t="str" s="178" r="AN19">
        <f>'Ergebnisse Sa'!BF140</f>
        <v>11</v>
      </c>
      <c t="str" s="174" r="AO19">
        <f>AL19+AL20+AL21</f>
        <v>14</v>
      </c>
      <c t="s" s="175" r="AP19">
        <v>1942</v>
      </c>
      <c t="str" s="176" r="AQ19">
        <f>AN19+AN20+AN21</f>
        <v>22</v>
      </c>
      <c t="str" s="250" r="AR19">
        <f>E19+K19+Q19+AC19+AI19+AO19</f>
        <v>145</v>
      </c>
      <c t="s" s="251" r="AS19">
        <v>1943</v>
      </c>
      <c t="str" s="252" r="AT19">
        <f>G19+M19+S19+AE19+AK19+AQ19</f>
        <v>125</v>
      </c>
      <c s="182" r="AU19"/>
      <c s="183" r="AV19"/>
      <c s="184" r="AW19"/>
      <c t="str" s="185" r="AX19">
        <f>AR19</f>
        <v>145</v>
      </c>
      <c t="str" s="185" r="AY19">
        <f>(AR19-AT19)*1000</f>
        <v>20000</v>
      </c>
      <c s="185" r="AZ19"/>
      <c s="185" r="BA19"/>
      <c s="185" r="BB19"/>
      <c s="185" r="BC19"/>
      <c s="186" r="BD19">
        <v>3.0</v>
      </c>
    </row>
    <row customHeight="1" r="20" ht="16.5">
      <c t="str" s="189" r="B20">
        <f>V11</f>
        <v>11</v>
      </c>
      <c t="s" s="190" r="C20">
        <v>1944</v>
      </c>
      <c t="str" s="191" r="D20">
        <f>T11</f>
        <v>8</v>
      </c>
      <c t="str" s="192" r="E20">
        <f>Y11</f>
        <v>2</v>
      </c>
      <c t="s" s="190" r="F20">
        <v>1945</v>
      </c>
      <c t="str" s="193" r="G20">
        <f>W11</f>
        <v>0</v>
      </c>
      <c t="str" s="189" r="H20">
        <f>V14</f>
        <v>11</v>
      </c>
      <c t="s" s="190" r="I20">
        <v>1946</v>
      </c>
      <c t="str" s="191" r="J20">
        <f>T14</f>
        <v>3</v>
      </c>
      <c t="str" s="192" r="K20">
        <f>Y14</f>
        <v>2</v>
      </c>
      <c t="s" s="190" r="L20">
        <v>1947</v>
      </c>
      <c t="str" s="193" r="M20">
        <f>W14</f>
        <v>1</v>
      </c>
      <c t="str" s="189" r="N20">
        <f>V17</f>
        <v>11</v>
      </c>
      <c t="s" s="190" r="O20">
        <v>1948</v>
      </c>
      <c t="str" s="191" r="P20">
        <f>T17</f>
        <v>6</v>
      </c>
      <c t="str" s="192" r="Q20">
        <f>Y17</f>
        <v>1</v>
      </c>
      <c t="s" s="190" r="R20">
        <v>1949</v>
      </c>
      <c t="str" s="193" r="S20">
        <f>W17</f>
        <v>2</v>
      </c>
      <c t="str" s="192" r="Z20">
        <f>'Ergebnisse Sa'!BH145</f>
        <v>8</v>
      </c>
      <c t="s" s="190" r="AA20">
        <v>1950</v>
      </c>
      <c t="str" s="193" r="AB20">
        <f>'Ergebnisse Sa'!BJ145</f>
        <v>11</v>
      </c>
      <c t="str" s="189" r="AC20">
        <f>'Ergebnisse Sa'!BU145</f>
        <v>1</v>
      </c>
      <c t="s" s="190" r="AD20">
        <v>1951</v>
      </c>
      <c t="str" s="191" r="AE20">
        <f>'Ergebnisse Sa'!BW145</f>
        <v>2</v>
      </c>
      <c t="str" s="192" r="AF20">
        <f>'Ergebnisse Sa'!BH143</f>
        <v>11</v>
      </c>
      <c t="s" s="190" r="AG20">
        <v>1952</v>
      </c>
      <c t="str" s="193" r="AH20">
        <f>'Ergebnisse Sa'!BJ143</f>
        <v>4</v>
      </c>
      <c t="str" s="189" r="AI20">
        <f>'Ergebnisse Sa'!BU143</f>
        <v>2</v>
      </c>
      <c t="s" s="190" r="AJ20">
        <v>1953</v>
      </c>
      <c t="str" s="191" r="AK20">
        <f>'Ergebnisse Sa'!BW143</f>
        <v>0</v>
      </c>
      <c t="str" s="192" r="AL20">
        <f>'Ergebnisse Sa'!BH140</f>
        <v>7</v>
      </c>
      <c t="s" s="190" r="AM20">
        <v>1954</v>
      </c>
      <c t="str" s="193" r="AN20">
        <f>'Ergebnisse Sa'!BJ140</f>
        <v>11</v>
      </c>
      <c t="str" s="189" r="AO20">
        <f>'Ergebnisse Sa'!BU140</f>
        <v>0</v>
      </c>
      <c t="s" s="190" r="AP20">
        <v>1955</v>
      </c>
      <c t="str" s="191" r="AQ20">
        <f>'Ergebnisse Sa'!BW140</f>
        <v>2</v>
      </c>
      <c t="str" s="245" r="AR20">
        <f>E20+K20+Q20+AC20+AI20+AO20</f>
        <v>8</v>
      </c>
      <c t="s" s="253" r="AS20">
        <v>1956</v>
      </c>
      <c t="str" s="246" r="AT20">
        <f>G20+M20+S20+AE20+AK20+AQ20</f>
        <v>7</v>
      </c>
      <c s="41" r="AU20"/>
      <c s="7" r="AV20"/>
      <c s="167" r="AW20"/>
      <c s="199" r="AX20"/>
      <c s="200" r="AY20"/>
      <c t="str" s="200" r="AZ20">
        <f>AR20*100000</f>
        <v>800000</v>
      </c>
      <c t="str" s="200" r="BA20">
        <f>(AR20-AT20)*1000000</f>
        <v>1000000</v>
      </c>
      <c s="201" r="BB20"/>
      <c t="str" s="200" r="BC20">
        <f>BB21+BA20+AZ20+AY19+AX19</f>
        <v>61820145</v>
      </c>
    </row>
    <row customHeight="1" r="21" ht="16.5">
      <c t="str" s="204" r="B21">
        <f>V12</f>
        <v/>
      </c>
      <c t="s" s="205" r="C21">
        <v>1957</v>
      </c>
      <c t="str" s="206" r="D21">
        <f>T12</f>
        <v/>
      </c>
      <c t="str" s="207" r="E21">
        <f>Y12</f>
        <v>2</v>
      </c>
      <c t="s" s="205" r="F21">
        <v>1958</v>
      </c>
      <c t="str" s="208" r="G21">
        <f>W12</f>
        <v>0</v>
      </c>
      <c t="str" s="204" r="H21">
        <f>V15</f>
        <v>11</v>
      </c>
      <c t="s" s="205" r="I21">
        <v>1959</v>
      </c>
      <c t="str" s="206" r="J21">
        <f>T15</f>
        <v>5</v>
      </c>
      <c t="str" s="207" r="K21">
        <f>Y15</f>
        <v>2</v>
      </c>
      <c t="s" s="205" r="L21">
        <v>1960</v>
      </c>
      <c t="str" s="208" r="M21">
        <f>W15</f>
        <v>0</v>
      </c>
      <c t="str" s="204" r="N21">
        <f>V18</f>
        <v>12</v>
      </c>
      <c t="s" s="205" r="O21">
        <v>1961</v>
      </c>
      <c t="str" s="206" r="P21">
        <f>T18</f>
        <v>14</v>
      </c>
      <c t="str" s="207" r="Q21">
        <f>Y18</f>
        <v>0</v>
      </c>
      <c t="s" s="205" r="R21">
        <v>1962</v>
      </c>
      <c t="str" s="208" r="S21">
        <f>W18</f>
        <v>2</v>
      </c>
      <c t="str" s="207" r="Z21">
        <f>'Ergebnisse Sa'!BL145</f>
        <v>7</v>
      </c>
      <c t="s" s="205" r="AA21">
        <v>1963</v>
      </c>
      <c t="str" s="208" r="AB21">
        <f>'Ergebnisse Sa'!BN145</f>
        <v>11</v>
      </c>
      <c t="str" s="204" r="AC21">
        <f>'Ergebnisse Sa'!BX145</f>
        <v>0</v>
      </c>
      <c t="s" s="205" r="AD21">
        <v>1964</v>
      </c>
      <c t="str" s="206" r="AE21">
        <f>'Ergebnisse Sa'!BZ145</f>
        <v>2</v>
      </c>
      <c t="str" s="207" r="AF21">
        <f>'Ergebnisse Sa'!BL143</f>
        <v/>
      </c>
      <c t="s" s="205" r="AG21">
        <v>1965</v>
      </c>
      <c t="str" s="208" r="AH21">
        <f>'Ergebnisse Sa'!BN143</f>
        <v/>
      </c>
      <c t="str" s="204" r="AI21">
        <f>'Ergebnisse Sa'!BX143</f>
        <v>2</v>
      </c>
      <c t="s" s="205" r="AJ21">
        <v>1966</v>
      </c>
      <c t="str" s="206" r="AK21">
        <f>'Ergebnisse Sa'!BZ143</f>
        <v>0</v>
      </c>
      <c t="str" s="207" r="AL21">
        <f>'Ergebnisse Sa'!BL140</f>
        <v/>
      </c>
      <c t="s" s="205" r="AM21">
        <v>1967</v>
      </c>
      <c t="str" s="208" r="AN21">
        <f>'Ergebnisse Sa'!BN140</f>
        <v/>
      </c>
      <c t="str" s="204" r="AO21">
        <f>'Ergebnisse Sa'!BX140</f>
        <v>0</v>
      </c>
      <c t="s" s="205" r="AP21">
        <v>1968</v>
      </c>
      <c t="str" s="206" r="AQ21">
        <f>'Ergebnisse Sa'!BZ140</f>
        <v>2</v>
      </c>
      <c t="str" s="254" r="AR21">
        <f>E21+K21+Q21+AC21+AI21+AO21</f>
        <v>6</v>
      </c>
      <c t="s" s="113" r="AS21">
        <v>1969</v>
      </c>
      <c t="str" s="248" r="AT21">
        <f>G21+M21+S21+AE21+AK21+AQ21</f>
        <v>6</v>
      </c>
      <c t="str" s="210" r="AU21">
        <f>AR21</f>
        <v>6</v>
      </c>
      <c t="s" s="211" r="AV21">
        <v>1970</v>
      </c>
      <c t="str" s="212" r="AW21">
        <f>AT21</f>
        <v>6</v>
      </c>
      <c s="213" r="AX21"/>
      <c s="214" r="AY21"/>
      <c s="214" r="AZ21"/>
      <c s="214" r="BA21"/>
      <c t="str" s="215" r="BB21">
        <f>AU21*10000000</f>
        <v>60000000</v>
      </c>
      <c s="214" r="BC21"/>
    </row>
    <row customHeight="1" r="22" ht="16.5">
      <c t="str" s="171" r="A22">
        <f>'Spielplan Sa'!S10</f>
        <v>SV Düdenbüttel</v>
      </c>
      <c t="str" s="174" r="B22">
        <f>AB10</f>
        <v>11</v>
      </c>
      <c t="s" s="175" r="C22">
        <v>1971</v>
      </c>
      <c t="str" s="176" r="D22">
        <f>Z10</f>
        <v>8</v>
      </c>
      <c t="str" s="177" r="E22">
        <f>AE10</f>
        <v>22</v>
      </c>
      <c t="s" s="175" r="F22">
        <v>1972</v>
      </c>
      <c t="str" s="178" r="G22">
        <f>AC10</f>
        <v>17</v>
      </c>
      <c t="str" s="174" r="H22">
        <f>AB13</f>
        <v>11</v>
      </c>
      <c t="s" s="175" r="I22">
        <v>1973</v>
      </c>
      <c t="str" s="176" r="J22">
        <f>Z13</f>
        <v>4</v>
      </c>
      <c t="str" s="177" r="K22">
        <f>AE13</f>
        <v>29</v>
      </c>
      <c t="s" s="175" r="L22">
        <v>1974</v>
      </c>
      <c t="str" s="178" r="M22">
        <f>AC13</f>
        <v>23</v>
      </c>
      <c t="str" s="174" r="N22">
        <f>AB16</f>
        <v>10</v>
      </c>
      <c t="s" s="175" r="O22">
        <v>1975</v>
      </c>
      <c t="str" s="176" r="P22">
        <f>Z16</f>
        <v>12</v>
      </c>
      <c t="str" s="177" r="Q22">
        <f>AE16</f>
        <v>33</v>
      </c>
      <c t="s" s="175" r="R22">
        <v>1976</v>
      </c>
      <c t="str" s="178" r="S22">
        <f>AC16</f>
        <v>28</v>
      </c>
      <c t="str" s="174" r="T22">
        <f>AB19</f>
        <v>7</v>
      </c>
      <c t="s" s="175" r="U22">
        <v>1977</v>
      </c>
      <c t="str" s="176" r="V22">
        <f>Z19</f>
        <v>11</v>
      </c>
      <c t="str" s="177" r="W22">
        <f>AE19</f>
        <v>29</v>
      </c>
      <c t="s" s="175" r="X22">
        <v>1978</v>
      </c>
      <c t="str" s="178" r="Y22">
        <f>AC19</f>
        <v>26</v>
      </c>
      <c s="217" r="Z22"/>
      <c t="str" s="174" r="AF22">
        <f>'Ergebnisse Sa'!BD128</f>
        <v>9</v>
      </c>
      <c t="s" s="175" r="AG22">
        <v>1979</v>
      </c>
      <c t="str" s="176" r="AH22">
        <f>'Ergebnisse Sa'!BF128</f>
        <v>11</v>
      </c>
      <c t="str" s="177" r="AI22">
        <f>AF22+AF23+AF24</f>
        <v>31</v>
      </c>
      <c t="s" s="175" r="AJ22">
        <v>1980</v>
      </c>
      <c t="str" s="178" r="AK22">
        <f>AH22+AH23+AH24</f>
        <v>21</v>
      </c>
      <c t="str" s="174" r="AL22">
        <f>'Ergebnisse Sa'!BD131</f>
        <v>7</v>
      </c>
      <c t="s" s="175" r="AM22">
        <v>1981</v>
      </c>
      <c t="str" s="176" r="AN22">
        <f>'Ergebnisse Sa'!BF131</f>
        <v>11</v>
      </c>
      <c t="str" s="177" r="AO22">
        <f>AL22+AL23+AL24</f>
        <v>15</v>
      </c>
      <c t="s" s="175" r="AP22">
        <v>1982</v>
      </c>
      <c t="str" s="178" r="AQ22">
        <f>AN22+AN23+AN24</f>
        <v>22</v>
      </c>
      <c t="str" s="250" r="AR22">
        <f>E22+K22+Q22+W22+AI22+AO22</f>
        <v>159</v>
      </c>
      <c t="s" s="251" r="AS22">
        <v>1983</v>
      </c>
      <c t="str" s="252" r="AT22">
        <f>G22+M22+S22+Y22+AK22+AQ22</f>
        <v>137</v>
      </c>
      <c s="182" r="AU22"/>
      <c s="183" r="AV22"/>
      <c s="184" r="AW22"/>
      <c t="str" s="185" r="AX22">
        <f>AR22</f>
        <v>159</v>
      </c>
      <c t="str" s="185" r="AY22">
        <f>(AR22-AT22)*1000</f>
        <v>22000</v>
      </c>
      <c s="185" r="AZ22"/>
      <c s="185" r="BA22"/>
      <c s="185" r="BB22"/>
      <c s="185" r="BC22"/>
      <c s="186" r="BD22">
        <v>4.0</v>
      </c>
    </row>
    <row customHeight="1" r="23" ht="16.5">
      <c t="str" s="189" r="B23">
        <f>AB11</f>
        <v>11</v>
      </c>
      <c t="s" s="190" r="C23">
        <v>1984</v>
      </c>
      <c t="str" s="191" r="D23">
        <f>Z11</f>
        <v>9</v>
      </c>
      <c t="str" s="192" r="E23">
        <f>AE11</f>
        <v>2</v>
      </c>
      <c t="s" s="190" r="F23">
        <v>1985</v>
      </c>
      <c t="str" s="193" r="G23">
        <f>AC11</f>
        <v>0</v>
      </c>
      <c t="str" s="189" r="H23">
        <f>AB14</f>
        <v>7</v>
      </c>
      <c t="s" s="190" r="I23">
        <v>1986</v>
      </c>
      <c t="str" s="191" r="J23">
        <f>Z14</f>
        <v>11</v>
      </c>
      <c t="str" s="192" r="K23">
        <f>AE14</f>
        <v>2</v>
      </c>
      <c t="s" s="190" r="L23">
        <v>1987</v>
      </c>
      <c t="str" s="193" r="M23">
        <f>AC14</f>
        <v>1</v>
      </c>
      <c t="str" s="189" r="N23">
        <f>AB17</f>
        <v>12</v>
      </c>
      <c t="s" s="190" r="O23">
        <v>1988</v>
      </c>
      <c t="str" s="191" r="P23">
        <f>Z17</f>
        <v>10</v>
      </c>
      <c t="str" s="192" r="Q23">
        <f>AE17</f>
        <v>2</v>
      </c>
      <c t="s" s="190" r="R23">
        <v>1989</v>
      </c>
      <c t="str" s="193" r="S23">
        <f>AC17</f>
        <v>1</v>
      </c>
      <c t="str" s="189" r="T23">
        <f>AB20</f>
        <v>11</v>
      </c>
      <c t="s" s="190" r="U23">
        <v>1990</v>
      </c>
      <c t="str" s="191" r="V23">
        <f>Z20</f>
        <v>8</v>
      </c>
      <c t="str" s="192" r="W23">
        <f>AE20</f>
        <v>2</v>
      </c>
      <c t="s" s="190" r="X23">
        <v>1991</v>
      </c>
      <c t="str" s="193" r="Y23">
        <f>AC20</f>
        <v>1</v>
      </c>
      <c t="str" s="189" r="AF23">
        <f>'Ergebnisse Sa'!BH128</f>
        <v>11</v>
      </c>
      <c t="s" s="190" r="AG23">
        <v>1992</v>
      </c>
      <c t="str" s="191" r="AH23">
        <f>'Ergebnisse Sa'!BJ128</f>
        <v>7</v>
      </c>
      <c t="str" s="192" r="AI23">
        <f>'Ergebnisse Sa'!BU128</f>
        <v>2</v>
      </c>
      <c t="s" s="190" r="AJ23">
        <v>1993</v>
      </c>
      <c t="str" s="193" r="AK23">
        <f>'Ergebnisse Sa'!BW128</f>
        <v>1</v>
      </c>
      <c t="str" s="189" r="AL23">
        <f>'Ergebnisse Sa'!BH131</f>
        <v>8</v>
      </c>
      <c t="s" s="190" r="AM23">
        <v>1994</v>
      </c>
      <c t="str" s="191" r="AN23">
        <f>'Ergebnisse Sa'!BJ131</f>
        <v>11</v>
      </c>
      <c t="str" s="192" r="AO23">
        <f>'Ergebnisse Sa'!BU131</f>
        <v>0</v>
      </c>
      <c t="s" s="190" r="AP23">
        <v>1995</v>
      </c>
      <c t="str" s="193" r="AQ23">
        <f>'Ergebnisse Sa'!BW131</f>
        <v>2</v>
      </c>
      <c t="str" s="245" r="AR23">
        <f>E23+K23+Q23+W23+AI23+AO23</f>
        <v>10</v>
      </c>
      <c t="s" s="253" r="AS23">
        <v>1996</v>
      </c>
      <c t="str" s="246" r="AT23">
        <f>G23+M23+S23+Y23+AK23+AQ23</f>
        <v>6</v>
      </c>
      <c s="41" r="AU23"/>
      <c s="7" r="AV23"/>
      <c s="167" r="AW23"/>
      <c s="199" r="AX23"/>
      <c s="200" r="AY23"/>
      <c t="str" s="200" r="AZ23">
        <f>AR23*100000</f>
        <v>1000000</v>
      </c>
      <c t="str" s="200" r="BA23">
        <f>(AR23-AT23)*1000000</f>
        <v>4000000</v>
      </c>
      <c s="201" r="BB23"/>
      <c t="str" s="200" r="BC23">
        <f>BB24+BA23+AZ23+AY22+AX22</f>
        <v>105022159</v>
      </c>
    </row>
    <row customHeight="1" r="24" ht="16.5">
      <c t="str" s="204" r="B24">
        <f>AB12</f>
        <v/>
      </c>
      <c t="s" s="205" r="C24">
        <v>1997</v>
      </c>
      <c t="str" s="206" r="D24">
        <f>Z12</f>
        <v/>
      </c>
      <c t="str" s="207" r="E24">
        <f>AE12</f>
        <v>2</v>
      </c>
      <c t="s" s="205" r="F24">
        <v>1998</v>
      </c>
      <c t="str" s="208" r="G24">
        <f>AC12</f>
        <v>0</v>
      </c>
      <c t="str" s="204" r="H24">
        <f>AB15</f>
        <v>11</v>
      </c>
      <c t="s" s="205" r="I24">
        <v>1999</v>
      </c>
      <c t="str" s="206" r="J24">
        <f>Z15</f>
        <v>8</v>
      </c>
      <c t="str" s="207" r="K24">
        <f>AE15</f>
        <v>2</v>
      </c>
      <c t="s" s="205" r="L24">
        <v>2000</v>
      </c>
      <c t="str" s="208" r="M24">
        <f>AC15</f>
        <v>0</v>
      </c>
      <c t="str" s="204" r="N24">
        <f>AB18</f>
        <v>11</v>
      </c>
      <c t="s" s="205" r="O24">
        <v>2001</v>
      </c>
      <c t="str" s="206" r="P24">
        <f>Z18</f>
        <v>6</v>
      </c>
      <c t="str" s="207" r="Q24">
        <f>AE18</f>
        <v>2</v>
      </c>
      <c t="s" s="205" r="R24">
        <v>2002</v>
      </c>
      <c t="str" s="208" r="S24">
        <f>AC18</f>
        <v>0</v>
      </c>
      <c t="str" s="204" r="T24">
        <f>AB21</f>
        <v>11</v>
      </c>
      <c t="s" s="205" r="U24">
        <v>2003</v>
      </c>
      <c t="str" s="206" r="V24">
        <f>Z21</f>
        <v>7</v>
      </c>
      <c t="str" s="207" r="W24">
        <f>AE21</f>
        <v>2</v>
      </c>
      <c t="s" s="205" r="X24">
        <v>2004</v>
      </c>
      <c t="str" s="208" r="Y24">
        <f>AC21</f>
        <v>0</v>
      </c>
      <c t="str" s="204" r="AF24">
        <f>'Ergebnisse Sa'!BL128</f>
        <v>11</v>
      </c>
      <c t="s" s="205" r="AG24">
        <v>2005</v>
      </c>
      <c t="str" s="206" r="AH24">
        <f>'Ergebnisse Sa'!BN128</f>
        <v>3</v>
      </c>
      <c t="str" s="207" r="AI24">
        <f>'Ergebnisse Sa'!BX128</f>
        <v>2</v>
      </c>
      <c t="s" s="205" r="AJ24">
        <v>2006</v>
      </c>
      <c t="str" s="208" r="AK24">
        <f>'Ergebnisse Sa'!BZ128</f>
        <v>0</v>
      </c>
      <c t="str" s="204" r="AL24">
        <f>'Ergebnisse Sa'!BL131</f>
        <v/>
      </c>
      <c t="s" s="205" r="AM24">
        <v>2007</v>
      </c>
      <c t="str" s="206" r="AN24">
        <f>'Ergebnisse Sa'!BN131</f>
        <v/>
      </c>
      <c t="str" s="207" r="AO24">
        <f>'Ergebnisse Sa'!BX131</f>
        <v>0</v>
      </c>
      <c t="s" s="205" r="AP24">
        <v>2008</v>
      </c>
      <c t="str" s="208" r="AQ24">
        <f>'Ergebnisse Sa'!BZ131</f>
        <v>2</v>
      </c>
      <c t="str" s="255" r="AR24">
        <f>E24+K24+Q24+W24+AI24+AO24</f>
        <v>10</v>
      </c>
      <c s="256" r="AS24"/>
      <c t="str" s="257" r="AT24">
        <f>G24+M24+S24+Y24+AK24+AQ24</f>
        <v>2</v>
      </c>
      <c t="str" s="224" r="AU24">
        <f>AR24</f>
        <v>10</v>
      </c>
      <c t="s" s="225" r="AV24">
        <v>2009</v>
      </c>
      <c t="str" s="226" r="AW24">
        <f>AT24</f>
        <v>2</v>
      </c>
      <c s="213" r="AX24"/>
      <c s="214" r="AY24"/>
      <c s="214" r="AZ24"/>
      <c s="214" r="BA24"/>
      <c t="str" s="215" r="BB24">
        <f>AU24*10000000</f>
        <v>100000000</v>
      </c>
      <c s="214" r="BC24"/>
    </row>
    <row customHeight="1" r="25" ht="16.5">
      <c t="str" s="171" r="A25">
        <f>'Spielplan Sa'!S11</f>
        <v>TV Voerde</v>
      </c>
      <c t="str" s="174" r="B25">
        <f>AH10</f>
        <v>5</v>
      </c>
      <c t="s" s="175" r="C25">
        <v>2010</v>
      </c>
      <c t="str" s="176" r="D25">
        <f>AF10</f>
        <v>11</v>
      </c>
      <c t="str" s="177" r="E25">
        <f>AK10</f>
        <v>14</v>
      </c>
      <c t="s" s="175" r="F25">
        <v>2011</v>
      </c>
      <c t="str" s="178" r="G25">
        <f>AI10</f>
        <v>22</v>
      </c>
      <c t="str" s="174" r="H25">
        <f>AH13</f>
        <v>14</v>
      </c>
      <c t="s" s="175" r="I25">
        <v>2012</v>
      </c>
      <c t="str" s="176" r="J25">
        <f>AF13</f>
        <v>12</v>
      </c>
      <c t="str" s="177" r="K25">
        <f>AK13</f>
        <v>27</v>
      </c>
      <c t="s" s="175" r="L25">
        <v>2013</v>
      </c>
      <c t="str" s="178" r="M25">
        <f>AI13</f>
        <v>34</v>
      </c>
      <c t="str" s="174" r="N25">
        <f>AH16</f>
        <v>6</v>
      </c>
      <c t="s" s="175" r="O25">
        <v>2014</v>
      </c>
      <c t="str" s="176" r="P25">
        <f>AF16</f>
        <v>11</v>
      </c>
      <c t="str" s="177" r="Q25">
        <f>AK16</f>
        <v>15</v>
      </c>
      <c t="s" s="175" r="R25">
        <v>2015</v>
      </c>
      <c t="str" s="178" r="S25">
        <f>AI16</f>
        <v>22</v>
      </c>
      <c t="str" s="174" r="T25">
        <f>AH19</f>
        <v>3</v>
      </c>
      <c t="s" s="175" r="U25">
        <v>2016</v>
      </c>
      <c t="str" s="176" r="V25">
        <f>AF19</f>
        <v>11</v>
      </c>
      <c t="str" s="177" r="W25">
        <f>AK19</f>
        <v>7</v>
      </c>
      <c t="s" s="175" r="X25">
        <v>2017</v>
      </c>
      <c t="str" s="178" r="Y25">
        <f>AI19</f>
        <v>22</v>
      </c>
      <c t="str" s="174" r="Z25">
        <f>AH22</f>
        <v>11</v>
      </c>
      <c t="s" s="175" r="AA25">
        <v>2018</v>
      </c>
      <c t="str" s="176" r="AB25">
        <f>AF22</f>
        <v>9</v>
      </c>
      <c t="str" s="177" r="AC25">
        <f>AK22</f>
        <v>21</v>
      </c>
      <c t="s" s="175" r="AD25">
        <v>2019</v>
      </c>
      <c t="str" s="178" r="AE25">
        <f>AI22</f>
        <v>31</v>
      </c>
      <c s="217" r="AF25"/>
      <c t="str" s="174" r="AL25">
        <f>'Ergebnisse Sa'!BD134</f>
        <v>7</v>
      </c>
      <c t="s" s="175" r="AM25">
        <v>2020</v>
      </c>
      <c t="str" s="176" r="AN25">
        <f>'Ergebnisse Sa'!BF134</f>
        <v>11</v>
      </c>
      <c t="str" s="177" r="AO25">
        <f>AL25+AL26+AL27</f>
        <v>12</v>
      </c>
      <c t="s" s="175" r="AP25">
        <v>2021</v>
      </c>
      <c t="str" s="178" r="AQ25">
        <f>AN25+AN26+AN27</f>
        <v>22</v>
      </c>
      <c t="str" s="250" r="AR25">
        <f>E25+K25+Q25+W25+AC25+AO25</f>
        <v>96</v>
      </c>
      <c t="s" s="251" r="AS25">
        <v>2022</v>
      </c>
      <c t="str" s="252" r="AT25">
        <f>G25+M25+S25+Y25+AE25+AQ25</f>
        <v>153</v>
      </c>
      <c s="182" r="AU25"/>
      <c s="183" r="AV25"/>
      <c s="227" r="AW25"/>
      <c t="str" s="185" r="AX25">
        <f>AR25</f>
        <v>96</v>
      </c>
      <c t="str" s="185" r="AY25">
        <f>(AR25-AT25)*1000</f>
        <v>-57000</v>
      </c>
      <c s="185" r="AZ25"/>
      <c s="185" r="BA25"/>
      <c s="185" r="BB25"/>
      <c s="185" r="BC25"/>
      <c s="186" r="BD25">
        <v>7.0</v>
      </c>
    </row>
    <row customHeight="1" r="26" ht="18.0">
      <c t="str" s="189" r="B26">
        <f>AH11</f>
        <v>9</v>
      </c>
      <c t="s" s="190" r="C26">
        <v>2023</v>
      </c>
      <c t="str" s="191" r="D26">
        <f>AF11</f>
        <v>11</v>
      </c>
      <c t="str" s="192" r="E26">
        <f>AK11</f>
        <v>0</v>
      </c>
      <c t="s" s="190" r="F26">
        <v>2024</v>
      </c>
      <c t="str" s="193" r="G26">
        <f>AI11</f>
        <v>2</v>
      </c>
      <c t="str" s="189" r="H26">
        <f>AH14</f>
        <v>7</v>
      </c>
      <c t="s" s="190" r="I26">
        <v>2025</v>
      </c>
      <c t="str" s="191" r="J26">
        <f>AF14</f>
        <v>11</v>
      </c>
      <c t="str" s="192" r="K26">
        <f>AK14</f>
        <v>1</v>
      </c>
      <c t="s" s="190" r="L26">
        <v>2026</v>
      </c>
      <c t="str" s="193" r="M26">
        <f>AI14</f>
        <v>2</v>
      </c>
      <c t="str" s="189" r="N26">
        <f>AH17</f>
        <v>9</v>
      </c>
      <c t="s" s="190" r="O26">
        <v>2027</v>
      </c>
      <c t="str" s="191" r="P26">
        <f>AF17</f>
        <v>11</v>
      </c>
      <c t="str" s="192" r="Q26">
        <f>AK17</f>
        <v>0</v>
      </c>
      <c t="s" s="190" r="R26">
        <v>2028</v>
      </c>
      <c t="str" s="193" r="S26">
        <f>AI17</f>
        <v>2</v>
      </c>
      <c t="str" s="189" r="T26">
        <f>AH20</f>
        <v>4</v>
      </c>
      <c t="s" s="190" r="U26">
        <v>2029</v>
      </c>
      <c t="str" s="191" r="V26">
        <f>AF20</f>
        <v>11</v>
      </c>
      <c t="str" s="192" r="W26">
        <f>AK20</f>
        <v>0</v>
      </c>
      <c t="s" s="190" r="X26">
        <v>2030</v>
      </c>
      <c t="str" s="193" r="Y26">
        <f>AI20</f>
        <v>2</v>
      </c>
      <c t="str" s="189" r="Z26">
        <f>AH23</f>
        <v>7</v>
      </c>
      <c t="s" s="190" r="AA26">
        <v>2031</v>
      </c>
      <c t="str" s="191" r="AB26">
        <f>AF23</f>
        <v>11</v>
      </c>
      <c t="str" s="192" r="AC26">
        <f>AK23</f>
        <v>1</v>
      </c>
      <c t="s" s="190" r="AD26">
        <v>2032</v>
      </c>
      <c t="str" s="193" r="AE26">
        <f>AI23</f>
        <v>2</v>
      </c>
      <c t="str" s="189" r="AL26">
        <f>'Ergebnisse Sa'!BH134</f>
        <v>5</v>
      </c>
      <c t="s" s="190" r="AM26">
        <v>2033</v>
      </c>
      <c t="str" s="191" r="AN26">
        <f>'Ergebnisse Sa'!BJ134</f>
        <v>11</v>
      </c>
      <c t="str" s="192" r="AO26">
        <f>'Ergebnisse Sa'!BU134</f>
        <v>0</v>
      </c>
      <c t="s" s="190" r="AP26">
        <v>2034</v>
      </c>
      <c t="str" s="193" r="AQ26">
        <f>'Ergebnisse Sa'!BW134</f>
        <v>2</v>
      </c>
      <c t="str" s="245" r="AR26">
        <f>E26+K26+Q26+W26+AC26+AO26</f>
        <v>2</v>
      </c>
      <c t="s" s="253" r="AS26">
        <v>2035</v>
      </c>
      <c t="str" s="246" r="AT26">
        <f>G26+M26+S26+Y26+AE26+AQ26</f>
        <v>12</v>
      </c>
      <c s="41" r="AU26"/>
      <c s="7" r="AV26"/>
      <c s="258" r="AW26"/>
      <c s="199" r="AX26"/>
      <c s="200" r="AY26"/>
      <c t="str" s="200" r="AZ26">
        <f>AR26*100000</f>
        <v>200000</v>
      </c>
      <c t="str" s="200" r="BA26">
        <f>(AR26-AT26)*1000000</f>
        <v>-10000000</v>
      </c>
      <c s="201" r="BB26"/>
      <c t="str" s="200" r="BC26">
        <f>BB27+BA26+AZ26+AY25+AX25</f>
        <v>-9856904</v>
      </c>
    </row>
    <row customHeight="1" r="27" ht="18.0">
      <c t="str" s="204" r="B27">
        <f>AH12</f>
        <v/>
      </c>
      <c t="s" s="205" r="C27">
        <v>2036</v>
      </c>
      <c t="str" s="206" r="D27">
        <f>AF12</f>
        <v/>
      </c>
      <c t="str" s="207" r="E27">
        <f>AK12</f>
        <v>0</v>
      </c>
      <c t="s" s="205" r="F27">
        <v>2037</v>
      </c>
      <c t="str" s="208" r="G27">
        <f>AI12</f>
        <v>2</v>
      </c>
      <c t="str" s="204" r="H27">
        <f>AH15</f>
        <v>6</v>
      </c>
      <c t="s" s="205" r="I27">
        <v>2038</v>
      </c>
      <c t="str" s="206" r="J27">
        <f>AF15</f>
        <v>11</v>
      </c>
      <c t="str" s="207" r="K27">
        <f>AK15</f>
        <v>0</v>
      </c>
      <c t="s" s="205" r="L27">
        <v>2039</v>
      </c>
      <c t="str" s="208" r="M27">
        <f>AI15</f>
        <v>2</v>
      </c>
      <c t="str" s="204" r="N27">
        <f>AH18</f>
        <v/>
      </c>
      <c t="s" s="205" r="O27">
        <v>2040</v>
      </c>
      <c t="str" s="206" r="P27">
        <f>AF18</f>
        <v/>
      </c>
      <c t="str" s="207" r="Q27">
        <f>AK18</f>
        <v>0</v>
      </c>
      <c t="s" s="205" r="R27">
        <v>2041</v>
      </c>
      <c t="str" s="208" r="S27">
        <f>AI18</f>
        <v>2</v>
      </c>
      <c t="str" s="204" r="T27">
        <f>AH21</f>
        <v/>
      </c>
      <c t="s" s="205" r="U27">
        <v>2042</v>
      </c>
      <c t="str" s="206" r="V27">
        <f>AF21</f>
        <v/>
      </c>
      <c t="str" s="207" r="W27">
        <f>AK21</f>
        <v>0</v>
      </c>
      <c t="s" s="205" r="X27">
        <v>2043</v>
      </c>
      <c t="str" s="208" r="Y27">
        <f>AI21</f>
        <v>2</v>
      </c>
      <c t="str" s="204" r="Z27">
        <f>AH24</f>
        <v>3</v>
      </c>
      <c t="s" s="205" r="AA27">
        <v>2044</v>
      </c>
      <c t="str" s="206" r="AB27">
        <f>AF24</f>
        <v>11</v>
      </c>
      <c t="str" s="207" r="AC27">
        <f>AK24</f>
        <v>0</v>
      </c>
      <c t="s" s="205" r="AD27">
        <v>2045</v>
      </c>
      <c t="str" s="208" r="AE27">
        <f>AI24</f>
        <v>2</v>
      </c>
      <c t="str" s="204" r="AL27">
        <f>'Ergebnisse Sa'!BL134</f>
        <v/>
      </c>
      <c t="s" s="205" r="AM27">
        <v>2046</v>
      </c>
      <c t="str" s="206" r="AN27">
        <f>'Ergebnisse Sa'!BN134</f>
        <v/>
      </c>
      <c t="str" s="207" r="AO27">
        <f>'Ergebnisse Sa'!BX134</f>
        <v>0</v>
      </c>
      <c t="s" s="205" r="AP27">
        <v>2047</v>
      </c>
      <c t="str" s="208" r="AQ27">
        <f>'Ergebnisse Sa'!BZ134</f>
        <v>2</v>
      </c>
      <c t="str" s="255" r="AR27">
        <f>E27+K27+Q27+W27+AC27+AO27</f>
        <v>0</v>
      </c>
      <c t="s" s="259" r="AS27">
        <v>2048</v>
      </c>
      <c t="str" s="257" r="AT27">
        <f>G27+M27+S27+Y27+AE27+AQ27</f>
        <v>12</v>
      </c>
      <c t="str" s="210" r="AU27">
        <f>AR27</f>
        <v>0</v>
      </c>
      <c t="s" s="211" r="AV27">
        <v>2049</v>
      </c>
      <c t="str" s="229" r="AW27">
        <f>AT27</f>
        <v>12</v>
      </c>
      <c s="213" r="AX27"/>
      <c s="214" r="AY27"/>
      <c s="214" r="AZ27"/>
      <c s="214" r="BA27"/>
      <c t="str" s="215" r="BB27">
        <f>AU27*10000000</f>
        <v>0</v>
      </c>
      <c s="214" r="BC27"/>
    </row>
    <row customHeight="1" r="28" ht="17.25">
      <c t="str" s="171" r="A28">
        <f>'Spielplan Sa'!S12</f>
        <v>TSV Gärtringen</v>
      </c>
      <c t="str" s="174" r="B28">
        <f>AN10</f>
        <v>11</v>
      </c>
      <c t="s" s="175" r="C28">
        <v>2050</v>
      </c>
      <c t="str" s="176" r="D28">
        <f>AL10</f>
        <v>4</v>
      </c>
      <c t="str" s="177" r="E28">
        <f>AQ10</f>
        <v>22</v>
      </c>
      <c t="s" s="175" r="F28">
        <v>2051</v>
      </c>
      <c t="str" s="178" r="G28">
        <f>AO10</f>
        <v>4</v>
      </c>
      <c t="str" s="174" r="H28">
        <f>AN13</f>
        <v>11</v>
      </c>
      <c t="s" s="175" r="I28">
        <v>2052</v>
      </c>
      <c t="str" s="176" r="J28">
        <f>AL13</f>
        <v>1</v>
      </c>
      <c t="str" s="177" r="K28">
        <f>AQ13</f>
        <v>22</v>
      </c>
      <c t="s" s="175" r="L28">
        <v>2053</v>
      </c>
      <c t="str" s="178" r="M28">
        <f>AO13</f>
        <v>7</v>
      </c>
      <c t="str" s="174" r="N28">
        <f>AN16</f>
        <v>11</v>
      </c>
      <c t="s" s="175" r="O28">
        <v>2054</v>
      </c>
      <c t="str" s="176" r="P28">
        <f>AL16</f>
        <v>9</v>
      </c>
      <c t="str" s="177" r="Q28">
        <f>AQ16</f>
        <v>22</v>
      </c>
      <c t="s" s="175" r="R28">
        <v>2055</v>
      </c>
      <c t="str" s="178" r="S28">
        <f>AO16</f>
        <v>18</v>
      </c>
      <c t="str" s="174" r="T28">
        <f>AN19</f>
        <v>11</v>
      </c>
      <c t="s" s="175" r="U28">
        <v>2056</v>
      </c>
      <c t="str" s="176" r="V28">
        <f>AL19</f>
        <v>7</v>
      </c>
      <c t="str" s="177" r="W28">
        <f>AQ19</f>
        <v>22</v>
      </c>
      <c t="s" s="175" r="X28">
        <v>2057</v>
      </c>
      <c t="str" s="178" r="Y28">
        <f>AO19</f>
        <v>14</v>
      </c>
      <c t="str" s="174" r="Z28">
        <f>AN22</f>
        <v>11</v>
      </c>
      <c t="s" s="175" r="AA28">
        <v>2058</v>
      </c>
      <c t="str" s="176" r="AB28">
        <f>AL22</f>
        <v>7</v>
      </c>
      <c t="str" s="177" r="AC28">
        <f>AQ22</f>
        <v>22</v>
      </c>
      <c t="s" s="175" r="AD28">
        <v>2059</v>
      </c>
      <c t="str" s="178" r="AE28">
        <f>AO22</f>
        <v>15</v>
      </c>
      <c t="str" s="174" r="AF28">
        <f>AN25</f>
        <v>11</v>
      </c>
      <c t="s" s="175" r="AG28">
        <v>2060</v>
      </c>
      <c t="str" s="176" r="AH28">
        <f>AL25</f>
        <v>7</v>
      </c>
      <c t="str" s="177" r="AI28">
        <f>AQ25</f>
        <v>22</v>
      </c>
      <c t="s" s="175" r="AJ28">
        <v>2061</v>
      </c>
      <c t="str" s="178" r="AK28">
        <f>AO25</f>
        <v>12</v>
      </c>
      <c s="217" r="AL28"/>
      <c t="str" s="260" r="AR28">
        <f>E28+K28+Q28+W28+AC28+AI28</f>
        <v>132</v>
      </c>
      <c t="s" s="119" r="AS28">
        <v>2062</v>
      </c>
      <c t="str" s="248" r="AT28">
        <f>G28+M28+S28+Y28+AE28+AK28</f>
        <v>70</v>
      </c>
      <c s="261" r="AU28"/>
      <c s="148" r="AV28"/>
      <c s="262" r="AW28"/>
      <c t="str" s="185" r="AX28">
        <f>AR28</f>
        <v>132</v>
      </c>
      <c t="str" s="185" r="AY28">
        <f>(AR28-AT28)*1000</f>
        <v>62000</v>
      </c>
      <c s="185" r="AZ28"/>
      <c s="185" r="BA28"/>
      <c s="185" r="BB28"/>
      <c s="185" r="BC28"/>
      <c s="186" r="BD28">
        <v>1.0</v>
      </c>
    </row>
    <row customHeight="1" r="29" ht="17.25">
      <c t="str" s="189" r="B29">
        <f>AN11</f>
        <v>11</v>
      </c>
      <c t="s" s="190" r="C29">
        <v>2063</v>
      </c>
      <c t="str" s="191" r="D29">
        <f>AL11</f>
        <v>0</v>
      </c>
      <c t="str" s="192" r="E29">
        <f>AQ11</f>
        <v>2</v>
      </c>
      <c t="s" s="190" r="F29">
        <v>2064</v>
      </c>
      <c t="str" s="193" r="G29">
        <f>AO11</f>
        <v>0</v>
      </c>
      <c t="str" s="189" r="H29">
        <f>AN14</f>
        <v>11</v>
      </c>
      <c t="s" s="190" r="I29">
        <v>2065</v>
      </c>
      <c t="str" s="191" r="J29">
        <f>AL14</f>
        <v>6</v>
      </c>
      <c t="str" s="192" r="K29">
        <f>AQ14</f>
        <v>2</v>
      </c>
      <c t="s" s="190" r="L29">
        <v>2066</v>
      </c>
      <c t="str" s="193" r="M29">
        <f>AO14</f>
        <v>0</v>
      </c>
      <c t="str" s="189" r="N29">
        <f>AN17</f>
        <v>11</v>
      </c>
      <c t="s" s="190" r="O29">
        <v>2067</v>
      </c>
      <c t="str" s="191" r="P29">
        <f>AL17</f>
        <v>9</v>
      </c>
      <c t="str" s="192" r="Q29">
        <f>AQ17</f>
        <v>2</v>
      </c>
      <c t="s" s="190" r="R29">
        <v>2068</v>
      </c>
      <c t="str" s="193" r="S29">
        <f>AO17</f>
        <v>0</v>
      </c>
      <c t="str" s="189" r="T29">
        <f>AN20</f>
        <v>11</v>
      </c>
      <c t="s" s="190" r="U29">
        <v>2069</v>
      </c>
      <c t="str" s="191" r="V29">
        <f>AL20</f>
        <v>7</v>
      </c>
      <c t="str" s="192" r="W29">
        <f>AQ20</f>
        <v>2</v>
      </c>
      <c t="s" s="190" r="X29">
        <v>2070</v>
      </c>
      <c t="str" s="193" r="Y29">
        <f>AO20</f>
        <v>0</v>
      </c>
      <c t="str" s="189" r="Z29">
        <f>AN23</f>
        <v>11</v>
      </c>
      <c t="s" s="190" r="AA29">
        <v>2071</v>
      </c>
      <c t="str" s="191" r="AB29">
        <f>AL23</f>
        <v>8</v>
      </c>
      <c t="str" s="192" r="AC29">
        <f>AQ23</f>
        <v>2</v>
      </c>
      <c t="s" s="190" r="AD29">
        <v>2072</v>
      </c>
      <c t="str" s="193" r="AE29">
        <f>AO23</f>
        <v>0</v>
      </c>
      <c t="str" s="189" r="AF29">
        <f>AN26</f>
        <v>11</v>
      </c>
      <c t="s" s="190" r="AG29">
        <v>2073</v>
      </c>
      <c t="str" s="191" r="AH29">
        <f>AL26</f>
        <v>5</v>
      </c>
      <c t="str" s="192" r="AI29">
        <f>AQ26</f>
        <v>2</v>
      </c>
      <c t="s" s="190" r="AJ29">
        <v>2074</v>
      </c>
      <c t="str" s="193" r="AK29">
        <f>AO26</f>
        <v>0</v>
      </c>
      <c t="str" s="260" r="AR29">
        <f>E29+K29+Q29+W29+AC29+AI29</f>
        <v>12</v>
      </c>
      <c t="s" s="119" r="AS29">
        <v>2075</v>
      </c>
      <c t="str" s="248" r="AT29">
        <f>G29+M29+S29+Y29+AE29+AK29</f>
        <v>0</v>
      </c>
      <c s="261" r="AU29"/>
      <c s="148" r="AV29"/>
      <c s="262" r="AW29"/>
      <c s="199" r="AX29"/>
      <c s="200" r="AY29"/>
      <c t="str" s="200" r="AZ29">
        <f>AR29*100000</f>
        <v>1200000</v>
      </c>
      <c t="str" s="200" r="BA29">
        <f>(AR29-AT29)*1000000</f>
        <v>12000000</v>
      </c>
      <c s="201" r="BB29"/>
      <c t="str" s="200" r="BC29">
        <f>BB30+BA29+AZ29+AY28+AX28</f>
        <v>133262132</v>
      </c>
    </row>
    <row customHeight="1" r="30" ht="17.25">
      <c t="str" s="204" r="B30">
        <f>AN12</f>
        <v/>
      </c>
      <c t="s" s="205" r="C30">
        <v>2076</v>
      </c>
      <c t="str" s="206" r="D30">
        <f>AL12</f>
        <v/>
      </c>
      <c t="str" s="207" r="E30">
        <f>AQ12</f>
        <v>2</v>
      </c>
      <c t="s" s="205" r="F30">
        <v>2077</v>
      </c>
      <c t="str" s="208" r="G30">
        <f>AO12</f>
        <v>0</v>
      </c>
      <c t="str" s="204" r="H30">
        <f>AN15</f>
        <v/>
      </c>
      <c t="s" s="205" r="I30">
        <v>2078</v>
      </c>
      <c t="str" s="206" r="J30">
        <f>AL15</f>
        <v/>
      </c>
      <c t="str" s="207" r="K30">
        <f>AQ15</f>
        <v>2</v>
      </c>
      <c t="s" s="205" r="L30">
        <v>2079</v>
      </c>
      <c t="str" s="208" r="M30">
        <f>AO15</f>
        <v>0</v>
      </c>
      <c t="str" s="204" r="N30">
        <f>AN18</f>
        <v/>
      </c>
      <c t="s" s="205" r="O30">
        <v>2080</v>
      </c>
      <c t="str" s="206" r="P30">
        <f>AL18</f>
        <v/>
      </c>
      <c t="str" s="207" r="Q30">
        <f>AQ18</f>
        <v>2</v>
      </c>
      <c t="s" s="205" r="R30">
        <v>2081</v>
      </c>
      <c t="str" s="208" r="S30">
        <f>AO18</f>
        <v>0</v>
      </c>
      <c t="str" s="204" r="T30">
        <f>AN21</f>
        <v/>
      </c>
      <c t="s" s="205" r="U30">
        <v>2082</v>
      </c>
      <c t="str" s="206" r="V30">
        <f>AL21</f>
        <v/>
      </c>
      <c t="str" s="207" r="W30">
        <f>AQ21</f>
        <v>2</v>
      </c>
      <c t="s" s="205" r="X30">
        <v>2083</v>
      </c>
      <c t="str" s="208" r="Y30">
        <f>AO21</f>
        <v>0</v>
      </c>
      <c t="str" s="204" r="Z30">
        <f>AN24</f>
        <v/>
      </c>
      <c t="s" s="205" r="AA30">
        <v>2084</v>
      </c>
      <c t="str" s="206" r="AB30">
        <f>AL24</f>
        <v/>
      </c>
      <c t="str" s="207" r="AC30">
        <f>AQ24</f>
        <v>2</v>
      </c>
      <c t="s" s="205" r="AD30">
        <v>2085</v>
      </c>
      <c t="str" s="208" r="AE30">
        <f>AO24</f>
        <v>0</v>
      </c>
      <c t="str" s="204" r="AF30">
        <f>AN27</f>
        <v/>
      </c>
      <c t="s" s="205" r="AG30">
        <v>2086</v>
      </c>
      <c t="str" s="206" r="AH30">
        <f>AL27</f>
        <v/>
      </c>
      <c t="str" s="207" r="AI30">
        <f>AQ27</f>
        <v>2</v>
      </c>
      <c t="s" s="205" r="AJ30">
        <v>2087</v>
      </c>
      <c t="str" s="208" r="AK30">
        <f>AO27</f>
        <v>0</v>
      </c>
      <c t="str" s="74" r="AR30">
        <f>E30+K30+Q30+W30+AC30+AI30</f>
        <v>12</v>
      </c>
      <c t="s" s="75" r="AS30">
        <v>2088</v>
      </c>
      <c t="str" s="76" r="AT30">
        <f>G30+M30+S30+Y30+AE30+AK30</f>
        <v>0</v>
      </c>
      <c t="str" s="210" r="AU30">
        <f>AR30</f>
        <v>12</v>
      </c>
      <c t="s" s="211" r="AV30">
        <v>2089</v>
      </c>
      <c t="str" s="229" r="AW30">
        <f>AT30</f>
        <v>0</v>
      </c>
      <c s="213" r="AX30"/>
      <c s="214" r="AY30"/>
      <c s="214" r="AZ30"/>
      <c s="214" r="BA30"/>
      <c t="str" s="215" r="BB30">
        <f>AU30*10000000</f>
        <v>120000000</v>
      </c>
      <c s="214" r="BC30"/>
    </row>
    <row customHeight="1" r="31" hidden="1" ht="24.75">
      <c s="263" r="A31"/>
      <c s="209" r="B31"/>
      <c s="122" r="C31"/>
      <c s="209" r="D31"/>
      <c s="209" r="E31"/>
      <c s="122" r="F31"/>
      <c s="209" r="G31"/>
      <c s="209" r="H31"/>
      <c s="122" r="I31"/>
      <c s="209" r="J31"/>
      <c s="209" r="K31"/>
      <c s="122" r="L31"/>
      <c s="209" r="M31"/>
      <c s="209" r="N31"/>
      <c s="122" r="O31"/>
      <c s="209" r="P31"/>
      <c s="209" r="Q31"/>
      <c s="122" r="R31"/>
      <c s="209" r="S31"/>
      <c s="209" r="T31"/>
      <c s="122" r="U31"/>
      <c s="209" r="V31"/>
      <c s="209" r="W31"/>
      <c s="122" r="X31"/>
      <c s="209" r="Y31"/>
      <c s="209" r="Z31"/>
      <c s="122" r="AA31"/>
      <c s="209" r="AB31"/>
      <c s="209" r="AC31"/>
      <c s="122" r="AD31"/>
      <c s="209" r="AE31"/>
      <c s="122" r="AF31"/>
      <c s="122" r="AG31"/>
      <c s="122" r="AH31"/>
      <c s="122" r="AI31"/>
      <c s="122" r="AJ31"/>
      <c s="122" r="AK31"/>
      <c s="79" r="AL31"/>
      <c s="79" r="AM31"/>
      <c s="79" r="AN31"/>
      <c s="79" r="AO31"/>
      <c s="79" r="AP31"/>
      <c s="79" r="AQ31"/>
      <c t="str" s="209" r="AR31">
        <f>AR10+AR13+AR16+AR19+AR22+AR25+AR28</f>
        <v>876</v>
      </c>
      <c t="s" s="119" r="AS31">
        <v>2090</v>
      </c>
      <c t="str" s="209" r="AT31">
        <f>AT10+AT13+AT16+AT19+AT22+AT25+AT28</f>
        <v>876</v>
      </c>
      <c s="231" r="AU31"/>
      <c s="148" r="AV31"/>
      <c s="231" r="AW31"/>
      <c s="232" r="AX31"/>
      <c s="233" r="AY31"/>
      <c s="233" r="AZ31"/>
      <c s="233" r="BA31"/>
      <c s="234" r="BB31"/>
      <c s="233" r="BC31"/>
      <c s="235" r="BD31"/>
    </row>
    <row customHeight="1" r="32" hidden="1" ht="24.75">
      <c s="263" r="A32"/>
      <c s="209" r="B32"/>
      <c s="122" r="C32"/>
      <c s="209" r="D32"/>
      <c s="209" r="E32"/>
      <c s="122" r="F32"/>
      <c s="209" r="G32"/>
      <c s="209" r="H32"/>
      <c s="122" r="I32"/>
      <c s="209" r="J32"/>
      <c s="209" r="K32"/>
      <c s="122" r="L32"/>
      <c s="209" r="M32"/>
      <c s="209" r="N32"/>
      <c s="122" r="O32"/>
      <c s="209" r="P32"/>
      <c s="209" r="Q32"/>
      <c s="122" r="R32"/>
      <c s="209" r="S32"/>
      <c s="209" r="T32"/>
      <c s="122" r="U32"/>
      <c s="209" r="V32"/>
      <c s="209" r="W32"/>
      <c s="122" r="X32"/>
      <c s="209" r="Y32"/>
      <c s="209" r="Z32"/>
      <c s="122" r="AA32"/>
      <c s="209" r="AB32"/>
      <c s="209" r="AC32"/>
      <c s="122" r="AD32"/>
      <c s="209" r="AE32"/>
      <c s="122" r="AF32"/>
      <c s="122" r="AG32"/>
      <c s="122" r="AH32"/>
      <c s="122" r="AI32"/>
      <c s="122" r="AJ32"/>
      <c s="122" r="AK32"/>
      <c s="79" r="AL32"/>
      <c s="79" r="AM32"/>
      <c s="79" r="AN32"/>
      <c s="79" r="AO32"/>
      <c s="79" r="AP32"/>
      <c s="79" r="AQ32"/>
      <c t="str" s="209" r="AR32">
        <f>AR11+AR14+AR17+AR20+AR23+AR26+AR29</f>
        <v>49</v>
      </c>
      <c t="s" s="119" r="AS32">
        <v>2091</v>
      </c>
      <c t="str" s="209" r="AT32">
        <f>AT11+AT14+AT17+AT20+AT23+AT26+AT29</f>
        <v>49</v>
      </c>
      <c s="231" r="AU32"/>
      <c s="148" r="AV32"/>
      <c s="231" r="AW32"/>
      <c s="232" r="AX32"/>
      <c s="233" r="AY32"/>
      <c s="233" r="AZ32"/>
      <c s="233" r="BA32"/>
      <c s="234" r="BB32"/>
      <c s="233" r="BC32"/>
      <c t="str" s="235" r="BD32">
        <f>SUM(BD10:BD30)</f>
        <v>28</v>
      </c>
    </row>
    <row customHeight="1" r="33" hidden="1" ht="24.75">
      <c s="263" r="A33"/>
      <c s="209" r="B33"/>
      <c s="122" r="C33"/>
      <c s="209" r="D33"/>
      <c s="209" r="E33"/>
      <c s="122" r="F33"/>
      <c s="209" r="G33"/>
      <c s="209" r="H33"/>
      <c s="122" r="I33"/>
      <c s="209" r="J33"/>
      <c s="209" r="K33"/>
      <c s="122" r="L33"/>
      <c s="209" r="M33"/>
      <c s="209" r="N33"/>
      <c s="122" r="O33"/>
      <c s="209" r="P33"/>
      <c s="209" r="Q33"/>
      <c s="122" r="R33"/>
      <c s="209" r="S33"/>
      <c s="209" r="T33"/>
      <c s="122" r="U33"/>
      <c s="209" r="V33"/>
      <c s="209" r="W33"/>
      <c s="122" r="X33"/>
      <c s="209" r="Y33"/>
      <c s="209" r="Z33"/>
      <c s="122" r="AA33"/>
      <c s="209" r="AB33"/>
      <c s="209" r="AC33"/>
      <c s="122" r="AD33"/>
      <c s="209" r="AE33"/>
      <c s="122" r="AF33"/>
      <c s="122" r="AG33"/>
      <c s="122" r="AH33"/>
      <c s="122" r="AI33"/>
      <c s="122" r="AJ33"/>
      <c s="122" r="AK33"/>
      <c s="79" r="AL33"/>
      <c s="79" r="AM33"/>
      <c s="79" r="AN33"/>
      <c s="79" r="AO33"/>
      <c s="79" r="AP33"/>
      <c s="79" r="AQ33"/>
      <c t="str" s="209" r="AR33">
        <f>AR12+AR15+AR18+AR21+AR24+AR27+AR30</f>
        <v>42</v>
      </c>
      <c t="s" s="119" r="AS33">
        <v>2092</v>
      </c>
      <c t="str" s="209" r="AT33">
        <f>AT12+AT15+AT18+AT21+AT24+AT27+AT30</f>
        <v>42</v>
      </c>
      <c s="231" r="AU33"/>
      <c s="148" r="AV33"/>
      <c s="231" r="AW33"/>
      <c s="232" r="AX33"/>
      <c s="233" r="AY33"/>
      <c s="233" r="AZ33"/>
      <c s="233" r="BA33"/>
      <c s="234" r="BB33"/>
      <c s="233" r="BC33"/>
      <c s="235" r="BD33"/>
    </row>
    <row customHeight="1" r="34" ht="19.5">
      <c s="3" r="A34"/>
      <c s="3" r="B34"/>
      <c s="3" r="C34"/>
      <c s="3" r="D34"/>
      <c s="3" r="E34"/>
      <c s="3" r="F34"/>
      <c s="3" r="G34"/>
      <c s="3" r="H34"/>
      <c s="3" r="I34"/>
      <c s="3" r="J34"/>
      <c s="3" r="K34"/>
      <c s="3" r="L34"/>
      <c s="3" r="M34"/>
      <c s="3" r="N34"/>
      <c s="3" r="O34"/>
      <c s="3" r="P34"/>
      <c s="3" r="Q34"/>
      <c s="3" r="R34"/>
      <c s="3" r="S34"/>
      <c s="3" r="T34"/>
      <c s="3" r="U34"/>
      <c s="3" r="V34"/>
      <c s="3" r="W34"/>
      <c s="3" r="X34"/>
      <c s="3" r="Y34"/>
      <c s="3" r="Z34"/>
      <c s="3" r="AA34"/>
      <c s="3" r="AB34"/>
      <c s="3" r="AC34"/>
      <c s="3" r="AD34"/>
      <c s="3" r="AE34"/>
      <c s="3" r="AF34"/>
      <c s="3" r="AG34"/>
      <c s="3" r="AH34"/>
      <c s="3" r="AI34"/>
      <c s="3" r="AJ34"/>
      <c s="3" r="AK34"/>
      <c s="3" r="AL34"/>
      <c s="3" r="AM34"/>
      <c s="3" r="AN34"/>
      <c s="3" r="AO34"/>
      <c s="3" r="AP34"/>
      <c s="3" r="AQ34"/>
      <c s="79" r="AR34"/>
      <c s="79" r="AS34"/>
      <c s="79" r="AT34"/>
      <c s="79" r="AU34"/>
      <c s="79" r="AV34"/>
      <c s="79" r="AW34"/>
      <c s="79" r="AX34"/>
      <c s="79" r="AY34"/>
      <c s="79" r="AZ34"/>
      <c s="79" r="BA34"/>
      <c s="79" r="BB34"/>
      <c s="3" r="BC34"/>
      <c s="7" r="BD34"/>
    </row>
    <row customHeight="1" r="35" ht="23.25">
      <c s="3" r="A35"/>
      <c s="236" r="B35"/>
      <c s="236" r="C35"/>
      <c s="236" r="D35"/>
      <c s="236" r="E35"/>
      <c s="236" r="F35"/>
      <c t="s" s="146" r="G35">
        <v>2093</v>
      </c>
      <c s="236" r="AD35"/>
      <c s="236" r="AE35"/>
      <c s="236" r="AF35"/>
      <c s="236" r="AG35"/>
      <c s="236" r="AH35"/>
      <c s="236" r="AI35"/>
      <c s="236" r="AJ35"/>
      <c s="236" r="AK35"/>
      <c s="236" r="AL35"/>
      <c s="236" r="AM35"/>
      <c s="236" r="AN35"/>
      <c s="236" r="AO35"/>
      <c s="236" r="AP35"/>
      <c s="236" r="AQ35"/>
      <c s="236" r="AR35"/>
      <c s="236" r="AS35"/>
      <c s="236" r="AT35"/>
      <c s="236" r="AU35"/>
      <c s="236" r="AV35"/>
      <c s="3" r="AW35"/>
      <c s="3" r="AX35"/>
      <c s="3" r="AY35"/>
      <c s="3" r="AZ35"/>
      <c s="3" r="BA35"/>
      <c s="3" r="BB35"/>
      <c s="3" r="BC35"/>
      <c s="7" r="BD35"/>
    </row>
    <row customHeight="1" r="36" ht="6.0">
      <c s="3" r="A36"/>
      <c s="3" r="B36"/>
      <c s="3" r="C36"/>
      <c s="3" r="D36"/>
      <c s="3" r="E36"/>
      <c s="3" r="F36"/>
      <c s="3" r="G36"/>
      <c s="3" r="H36"/>
      <c s="3" r="I36"/>
      <c s="3" r="J36"/>
      <c s="3" r="K36"/>
      <c s="3" r="L36"/>
      <c s="3" r="M36"/>
      <c s="3" r="N36"/>
      <c s="3" r="O36"/>
      <c s="3" r="P36"/>
      <c s="3" r="Q36"/>
      <c s="3" r="R36"/>
      <c s="3" r="S36"/>
      <c s="3" r="T36"/>
      <c s="3" r="U36"/>
      <c s="3" r="V36"/>
      <c s="3" r="W36"/>
      <c s="3" r="X36"/>
      <c s="3" r="Y36"/>
      <c s="3" r="Z36"/>
      <c s="3" r="AA36"/>
      <c s="3" r="AB36"/>
      <c s="3" r="AC36"/>
      <c s="3" r="AD36"/>
      <c s="3" r="AE36"/>
      <c s="3" r="AF36"/>
      <c s="3" r="AG36"/>
      <c s="3" r="AH36"/>
      <c s="3" r="AI36"/>
      <c s="3" r="AJ36"/>
      <c s="3" r="AK36"/>
      <c s="3" r="AL36"/>
      <c s="3" r="AM36"/>
      <c s="3" r="AN36"/>
      <c s="3" r="AO36"/>
      <c s="3" r="AP36"/>
      <c s="3" r="AQ36"/>
      <c s="3" r="AR36"/>
      <c s="3" r="AS36"/>
      <c s="3" r="AT36"/>
      <c s="3" r="AU36"/>
      <c s="3" r="AV36"/>
      <c s="3" r="AW36"/>
      <c s="3" r="AX36"/>
      <c s="3" r="AY36"/>
      <c s="3" r="AZ36"/>
      <c s="3" r="BA36"/>
      <c s="3" r="BB36"/>
      <c s="3" r="BC36"/>
    </row>
    <row customHeight="1" r="37" ht="20.25">
      <c s="3" r="A37"/>
      <c s="3" r="B37"/>
      <c s="3" r="C37"/>
      <c s="3" r="D37"/>
      <c s="3" r="E37"/>
      <c s="3" r="F37"/>
      <c s="3" r="G37"/>
      <c s="3" r="H37"/>
      <c s="3" r="I37"/>
      <c s="3" r="J37"/>
      <c s="3" r="K37"/>
      <c s="3" r="L37"/>
      <c s="3" r="M37"/>
      <c s="3" r="N37"/>
      <c s="3" r="O37"/>
      <c s="3" r="P37"/>
      <c s="3" r="Q37"/>
      <c s="79" r="R37"/>
      <c s="3" r="S37"/>
      <c s="3" r="T37"/>
      <c s="3" r="U37"/>
      <c s="3" r="V37"/>
      <c s="3" r="W37"/>
      <c s="3" r="X37"/>
      <c s="3" r="Y37"/>
      <c t="s" s="166" r="Z37">
        <v>2094</v>
      </c>
      <c s="238" r="AC37"/>
      <c s="238" r="AD37"/>
      <c s="238" r="AE37"/>
      <c s="238" r="AF37"/>
      <c s="238" r="AG37"/>
      <c s="238" r="AH37"/>
      <c s="238" r="AI37"/>
      <c s="237" r="AJ37"/>
      <c s="237" r="AK37"/>
      <c s="3" r="AL37"/>
      <c s="3" r="AM37"/>
      <c s="3" r="AN37"/>
      <c s="3" r="AO37"/>
      <c s="3" r="AP37"/>
      <c s="3" r="AQ37"/>
      <c s="3" r="AR37"/>
      <c s="3" r="AS37"/>
      <c s="3" r="AT37"/>
      <c s="3" r="AU37"/>
      <c s="3" r="AV37"/>
      <c s="3" r="AW37"/>
      <c s="3" r="AX37"/>
      <c s="3" r="AY37"/>
      <c s="3" r="AZ37"/>
      <c s="3" r="BA37"/>
      <c s="3" r="BB37"/>
      <c s="3" r="BC37"/>
    </row>
    <row customHeight="1" r="38" ht="20.25">
      <c s="3" r="A38"/>
      <c s="3" r="B38"/>
      <c s="3" r="C38"/>
      <c s="3" r="D38"/>
      <c s="3" r="E38"/>
      <c s="3" r="F38"/>
      <c t="s" s="1" r="G38">
        <v>2095</v>
      </c>
      <c t="str" s="237" r="H38">
        <f>IF($BD$10=1,A$10,IF($BD$13=1,A$13,IF($BD$16=1,A$16,IF($BD$19=1,A$19,IF($BD$22=1,A$22,IF($BD$25=1,A$25,IF($BD$28=1,A$28,"")))))))</f>
        <v>TSV Gärtringen</v>
      </c>
      <c s="3" r="T38"/>
      <c s="3" r="U38"/>
      <c s="3" r="V38"/>
      <c s="3" r="W38"/>
      <c s="3" r="X38"/>
      <c s="3" r="Y38"/>
      <c t="str" s="144" r="Z38">
        <f>IF($BD$10=1,AU$12,IF($BD$13=1,AU$15,IF($BD$16=1,AU$18,IF($BD$19=1,AU$21,IF($BD$22=1,AU$24,IF($BD$25=1,AU$27,IF($BD$28=1,AU$30,"")))))))</f>
        <v>12</v>
      </c>
      <c t="s" s="237" r="AA38">
        <v>2096</v>
      </c>
      <c t="str" s="144" r="AB38">
        <f>IF($BD$10=1,AW$12,IF($BD$13=1,AW$15,IF($BD$16=1,AW$18,IF($BD$19=1,AW$21,IF($BD$22=1,AW$24,IF($BD$25=1,AW$27,IF($BD$28=1,AW$30,"")))))))</f>
        <v>0</v>
      </c>
      <c s="238" r="AC38"/>
      <c s="238" r="AD38"/>
      <c s="238" r="AE38"/>
      <c s="238" r="AF38"/>
      <c s="238" r="AG38"/>
      <c s="238" r="AH38"/>
      <c s="238" r="AI38"/>
      <c s="237" r="AJ38"/>
      <c s="237" r="AK38"/>
      <c s="3" r="AL38"/>
      <c s="3" r="AM38"/>
      <c s="3" r="AN38"/>
      <c s="3" r="AO38"/>
      <c s="3" r="AP38"/>
      <c s="3" r="AQ38"/>
      <c s="3" r="AR38"/>
      <c s="3" r="AS38"/>
      <c s="3" r="AT38"/>
      <c s="3" r="AU38"/>
      <c s="3" r="AV38"/>
      <c s="3" r="AW38"/>
      <c s="3" r="AX38"/>
      <c s="3" r="AY38"/>
      <c s="3" r="AZ38"/>
      <c s="3" r="BA38"/>
      <c s="3" r="BB38"/>
      <c s="3" r="BC38"/>
    </row>
    <row customHeight="1" r="39" ht="20.25">
      <c s="3" r="A39"/>
      <c s="3" r="B39"/>
      <c s="3" r="C39"/>
      <c s="3" r="D39"/>
      <c s="3" r="E39"/>
      <c s="3" r="F39"/>
      <c t="s" s="1" r="G39">
        <v>2097</v>
      </c>
      <c t="str" s="237" r="H39">
        <f>IF($BD$10=2,A$10,IF($BD$13=2,A$13,IF($BD$16=2,A$16,IF($BD$19=2,A$19,IF($BD$22=2,A$22,IF($BD$25=2,A$25,IF($BD$28=2,A$28,"")))))))</f>
        <v>Berliner Turnerschaft</v>
      </c>
      <c s="3" r="T39"/>
      <c s="3" r="U39"/>
      <c s="3" r="V39"/>
      <c s="3" r="W39"/>
      <c s="3" r="X39"/>
      <c s="3" r="Y39"/>
      <c t="str" s="144" r="Z39">
        <f>IF($BD$10=2,AU$12,IF($BD$13=2,AU$15,IF($BD$16=2,AU$18,IF($BD$19=2,AU$21,IF($BD$22=2,AU$24,IF($BD$25=2,AU$27,IF($BD$28=2,AU$30,"")))))))</f>
        <v>8</v>
      </c>
      <c t="s" s="237" r="AA39">
        <v>2098</v>
      </c>
      <c t="str" s="144" r="AB39">
        <f>IF($BD$10=2,AW$12,IF($BD$13=2,AW$15,IF($BD$16=2,AW$18,IF($BD$19=2,AW$21,IF($BD$22=2,AW$24,IF($BD$25=2,AW$27,IF($BD$28=2,AW$30,"")))))))</f>
        <v>4</v>
      </c>
      <c s="238" r="AC39"/>
      <c s="238" r="AD39"/>
      <c s="238" r="AE39"/>
      <c s="238" r="AF39"/>
      <c s="238" r="AG39"/>
      <c s="238" r="AH39"/>
      <c s="238" r="AI39"/>
      <c s="237" r="AJ39"/>
      <c s="237" r="AK39"/>
      <c s="3" r="AL39"/>
      <c s="3" r="AM39"/>
      <c s="3" r="AN39"/>
      <c s="3" r="AO39"/>
      <c s="3" r="AP39"/>
      <c s="3" r="AQ39"/>
      <c s="3" r="AR39"/>
      <c s="3" r="AS39"/>
      <c s="3" r="AT39"/>
      <c s="3" r="AU39"/>
      <c s="3" r="AV39"/>
      <c s="3" r="AW39"/>
      <c s="3" r="AX39"/>
      <c s="3" r="AY39"/>
      <c s="3" r="AZ39"/>
      <c s="3" r="BA39"/>
      <c s="3" r="BB39"/>
      <c s="3" r="BC39"/>
    </row>
    <row customHeight="1" r="40" ht="20.25">
      <c s="3" r="A40"/>
      <c s="3" r="B40"/>
      <c s="3" r="C40"/>
      <c s="3" r="D40"/>
      <c s="3" r="E40"/>
      <c s="3" r="F40"/>
      <c t="s" s="1" r="G40">
        <v>2099</v>
      </c>
      <c t="str" s="237" r="H40">
        <f>IF($BD$10=3,A$10,IF($BD$13=3,A$13,IF($BD$16=3,A$16,IF($BD$19=3,A$19,IF($BD$22=3,A$22,IF($BD$25=3,A$25,IF($BD$28=3,A$28,"")))))))</f>
        <v>TV Waibsatdt</v>
      </c>
      <c s="3" r="T40"/>
      <c s="3" r="U40"/>
      <c s="3" r="V40"/>
      <c s="3" r="W40"/>
      <c s="3" r="X40"/>
      <c s="3" r="Y40"/>
      <c t="str" s="144" r="Z40">
        <f>IF($BD$10=3,AU$12,IF($BD$13=3,AU$15,IF($BD$16=3,AU$18,IF($BD$19=3,AU$21,IF($BD$22=3,AU$24,IF($BD$25=3,AU$27,IF($BD$28=3,AU$30,"")))))))</f>
        <v>6</v>
      </c>
      <c t="s" s="237" r="AA40">
        <v>2100</v>
      </c>
      <c t="str" s="144" r="AB40">
        <f>IF($BD$10=3,AW$12,IF($BD$13=3,AW$15,IF($BD$16=3,AW$18,IF($BD$19=3,AW$21,IF($BD$22=3,AW$24,IF($BD$25=3,AW$27,IF($BD$28=3,AW$30,"")))))))</f>
        <v>6</v>
      </c>
      <c s="238" r="AC40"/>
      <c s="238" r="AD40"/>
      <c s="238" r="AE40"/>
      <c s="238" r="AF40"/>
      <c s="238" r="AG40"/>
      <c s="238" r="AH40"/>
      <c s="238" r="AI40"/>
      <c s="237" r="AJ40"/>
      <c s="237" r="AK40"/>
      <c s="3" r="AL40"/>
      <c s="3" r="AM40"/>
      <c s="3" r="AN40"/>
      <c s="3" r="AO40"/>
      <c s="3" r="AP40"/>
      <c s="3" r="AQ40"/>
      <c s="3" r="AR40"/>
      <c s="3" r="AS40"/>
      <c s="3" r="AT40"/>
      <c s="3" r="AU40"/>
      <c s="3" r="AV40"/>
      <c s="3" r="AW40"/>
      <c s="3" r="AX40"/>
      <c s="3" r="AY40"/>
      <c s="3" r="AZ40"/>
      <c s="3" r="BA40"/>
      <c s="3" r="BB40"/>
      <c s="3" r="BC40"/>
    </row>
    <row customHeight="1" r="41" ht="20.25">
      <c s="3" r="A41"/>
      <c s="3" r="B41"/>
      <c s="3" r="C41"/>
      <c s="3" r="D41"/>
      <c s="3" r="E41"/>
      <c s="3" r="F41"/>
      <c t="s" s="1" r="G41">
        <v>2101</v>
      </c>
      <c t="str" s="237" r="H41">
        <f>IF($BD$10=4,A$10,IF($BD$13=4,A$13,IF($BD$16=4,A$16,IF($BD$19=4,A$19,IF($BD$22=4,A$22,IF($BD$25=4,A$25,IF($BD$28=4,A$28,"")))))))</f>
        <v>SV Düdenbüttel</v>
      </c>
      <c s="3" r="T41"/>
      <c s="3" r="U41"/>
      <c s="3" r="V41"/>
      <c s="3" r="W41"/>
      <c s="3" r="X41"/>
      <c s="3" r="Y41"/>
      <c t="str" s="144" r="Z41">
        <f>IF($BD$10=4,AU$12,IF($BD$13=4,AU$15,IF($BD$16=4,AU$18,IF($BD$19=4,AU$21,IF($BD$22=4,AU$24,IF($BD$25=4,AU$27,IF($BD$28=4,AU$30,"")))))))</f>
        <v>10</v>
      </c>
      <c t="s" s="237" r="AA41">
        <v>2102</v>
      </c>
      <c t="str" s="144" r="AB41">
        <f>IF($BD$10=4,AW$12,IF($BD$13=4,AW$15,IF($BD$16=4,AW$18,IF($BD$19=4,AW$21,IF($BD$22=4,AW$24,IF($BD$25=4,AW$27,IF($BD$28=4,AW$30,"")))))))</f>
        <v>2</v>
      </c>
      <c s="237" r="AC41"/>
      <c s="237" r="AD41"/>
      <c s="237" r="AE41"/>
      <c s="237" r="AF41"/>
      <c s="237" r="AG41"/>
      <c s="237" r="AH41"/>
      <c s="237" r="AI41"/>
      <c s="237" r="AJ41"/>
      <c s="237" r="AK41"/>
      <c s="3" r="AL41"/>
      <c s="3" r="AM41"/>
      <c s="3" r="AN41"/>
      <c s="3" r="AO41"/>
      <c s="3" r="AP41"/>
      <c s="3" r="AQ41"/>
      <c s="3" r="AR41"/>
      <c s="3" r="AS41"/>
      <c s="3" r="AT41"/>
      <c s="3" r="AU41"/>
      <c s="3" r="AV41"/>
      <c s="3" r="AW41"/>
      <c s="3" r="AX41"/>
      <c s="3" r="AY41"/>
      <c s="3" r="AZ41"/>
      <c s="3" r="BA41"/>
      <c s="3" r="BB41"/>
      <c s="3" r="BC41"/>
    </row>
    <row customHeight="1" r="42" ht="20.25">
      <c s="3" r="A42"/>
      <c s="3" r="B42"/>
      <c s="3" r="C42"/>
      <c s="3" r="D42"/>
      <c s="3" r="E42"/>
      <c s="3" r="F42"/>
      <c t="s" s="1" r="G42">
        <v>2103</v>
      </c>
      <c t="str" s="237" r="H42">
        <f>IF($BD$10=5,A$10,IF($BD$13=5,A$13,IF($BD$16=5,A$16,IF($BD$19=5,A$19,IF($BD$22=5,A$22,IF($BD$25=5,A$25,IF($BD$28=5,A$28,"")))))))</f>
        <v>TV Eibach</v>
      </c>
      <c s="3" r="T42"/>
      <c s="3" r="U42"/>
      <c s="3" r="V42"/>
      <c s="3" r="W42"/>
      <c s="3" r="X42"/>
      <c s="3" r="Y42"/>
      <c t="str" s="144" r="Z42">
        <f>IF($BD$10=5,AU$12,IF($BD$13=5,AU$15,IF($BD$16=5,AU$18,IF($BD$19=5,AU$21,IF($BD$22=5,AU$24,IF($BD$25=5,AU$27,IF($BD$28=5,AU$30,"")))))))</f>
        <v>4</v>
      </c>
      <c t="s" s="237" r="AA42">
        <v>2104</v>
      </c>
      <c t="str" s="144" r="AB42">
        <f>IF($BD$10=5,AW$12,IF($BD$13=5,AW$15,IF($BD$16=5,AW$18,IF($BD$19=5,AW$21,IF($BD$22=5,AW$24,IF($BD$25=5,AW$27,IF($BD$28=5,AW$30,"")))))))</f>
        <v>8</v>
      </c>
      <c s="3" r="AC42"/>
      <c s="3" r="AD42"/>
      <c s="3" r="AE42"/>
      <c s="3" r="AF42"/>
      <c s="3" r="AG42"/>
      <c s="3" r="AH42"/>
      <c s="3" r="AI42"/>
      <c s="3" r="AJ42"/>
      <c s="3" r="AK42"/>
      <c s="3" r="AL42"/>
      <c s="3" r="AM42"/>
      <c s="3" r="AN42"/>
      <c s="3" r="AO42"/>
      <c s="3" r="AP42"/>
      <c s="3" r="AQ42"/>
      <c s="3" r="AR42"/>
      <c s="3" r="AS42"/>
      <c s="3" r="AT42"/>
      <c s="3" r="AU42"/>
      <c s="3" r="AV42"/>
      <c s="3" r="AW42"/>
      <c s="3" r="AX42"/>
      <c s="3" r="AY42"/>
      <c s="3" r="AZ42"/>
      <c s="3" r="BA42"/>
      <c s="3" r="BB42"/>
      <c s="3" r="BC42"/>
    </row>
    <row customHeight="1" r="43" ht="20.25">
      <c s="3" r="A43"/>
      <c s="3" r="B43"/>
      <c s="3" r="C43"/>
      <c s="3" r="D43"/>
      <c s="3" r="E43"/>
      <c s="3" r="F43"/>
      <c t="s" s="1" r="G43">
        <v>2105</v>
      </c>
      <c t="str" s="237" r="H43">
        <f>IF($BD$10=6,A$10,IF($BD$13=6,A$13,IF($BD$16=6,A$16,IF($BD$19=6,A$19,IF($BD$22=6,A$22,IF($BD$25=6,A$25,IF($BD$28=6,A$28,"")))))))</f>
        <v>Großenasper SV</v>
      </c>
      <c s="3" r="T43"/>
      <c s="3" r="U43"/>
      <c s="3" r="V43"/>
      <c s="3" r="W43"/>
      <c s="3" r="X43"/>
      <c s="3" r="Y43"/>
      <c t="str" s="144" r="Z43">
        <f>IF($BD$10=6,AU$12,IF($BD$13=6,AU$15,IF($BD$16=6,AU$18,IF($BD$19=6,AU$21,IF($BD$22=6,AU$24,IF($BD$25=6,AU$27,IF($BD$28=6,AU$30,"")))))))</f>
        <v>2</v>
      </c>
      <c t="s" s="237" r="AA43">
        <v>2106</v>
      </c>
      <c t="str" s="144" r="AB43">
        <f>IF($BD$10=6,AW$12,IF($BD$13=6,AW$15,IF($BD$16=6,AW$18,IF($BD$19=6,AW$21,IF($BD$22=6,AW$24,IF($BD$25=6,AW$27,IF($BD$28=6,AW$30,"")))))))</f>
        <v>10</v>
      </c>
      <c s="3" r="AC43"/>
      <c s="3" r="AD43"/>
      <c s="3" r="AE43"/>
      <c s="3" r="AF43"/>
      <c s="3" r="AG43"/>
      <c s="3" r="AH43"/>
      <c s="3" r="AI43"/>
      <c s="3" r="AJ43"/>
      <c s="3" r="AK43"/>
      <c s="3" r="AL43"/>
      <c s="3" r="AM43"/>
      <c s="3" r="AN43"/>
      <c s="3" r="AO43"/>
      <c s="3" r="AP43"/>
      <c s="3" r="AQ43"/>
      <c s="3" r="AR43"/>
      <c s="3" r="AS43"/>
      <c s="3" r="AT43"/>
      <c s="3" r="AU43"/>
      <c s="3" r="AV43"/>
      <c s="3" r="AW43"/>
      <c s="3" r="AX43"/>
      <c s="3" r="AY43"/>
      <c s="3" r="AZ43"/>
      <c s="3" r="BA43"/>
      <c s="3" r="BB43"/>
      <c s="3" r="BC43"/>
    </row>
    <row customHeight="1" r="44" ht="20.25">
      <c s="3" r="A44"/>
      <c s="3" r="B44"/>
      <c s="3" r="C44"/>
      <c s="3" r="D44"/>
      <c s="3" r="E44"/>
      <c s="3" r="F44"/>
      <c t="s" s="1" r="G44">
        <v>2107</v>
      </c>
      <c t="str" s="237" r="H44">
        <f>IF($BD$10=7,A$10,IF($BD$13=7,A$13,IF($BD$16=7,A$16,IF($BD$19=7,A$19,IF($BD$22=7,A$22,IF($BD$25=7,A$25,IF($BD$28=7,A$28,"")))))))</f>
        <v>TV Voerde</v>
      </c>
      <c s="3" r="T44"/>
      <c s="3" r="U44"/>
      <c s="3" r="V44"/>
      <c s="3" r="W44"/>
      <c s="3" r="X44"/>
      <c s="3" r="Y44"/>
      <c t="str" s="144" r="Z44">
        <f>IF($BD$10=7,AU$12,IF($BD$13=7,AU$15,IF($BD$16=7,AU$18,IF($BD$19=7,AU$21,IF($BD$22=7,AU$24,IF($BD$25=7,AU$27,IF($BD$28=7,AU$30,"")))))))</f>
        <v>0</v>
      </c>
      <c t="s" s="237" r="AA44">
        <v>2108</v>
      </c>
      <c t="str" s="144" r="AB44">
        <f>IF($BD$10=7,AW$12,IF($BD$13=7,AW$15,IF($BD$16=7,AW$18,IF($BD$19=7,AW$21,IF($BD$22=7,AW$24,IF($BD$25=7,AW$27,IF($BD$28=7,AW$30,"")))))))</f>
        <v>12</v>
      </c>
      <c s="3" r="AC44"/>
      <c s="3" r="AD44"/>
      <c s="3" r="AE44"/>
      <c s="3" r="AF44"/>
      <c s="3" r="AG44"/>
      <c s="3" r="AH44"/>
      <c s="3" r="AI44"/>
      <c s="3" r="AJ44"/>
      <c s="3" r="AK44"/>
      <c s="3" r="AL44"/>
      <c s="3" r="AM44"/>
      <c s="3" r="AN44"/>
      <c s="3" r="AO44"/>
      <c s="3" r="AP44"/>
      <c s="3" r="AQ44"/>
      <c s="3" r="AR44"/>
      <c s="3" r="AS44"/>
      <c s="3" r="AT44"/>
      <c s="3" r="AU44"/>
      <c s="3" r="AV44"/>
      <c s="3" r="AW44"/>
      <c s="3" r="AX44"/>
      <c s="3" r="AY44"/>
      <c s="3" r="AZ44"/>
      <c s="3" r="BA44"/>
      <c s="3" r="BB44"/>
      <c s="3" r="BC44"/>
    </row>
  </sheetData>
  <mergeCells count="56">
    <mergeCell ref="H42:S42"/>
    <mergeCell ref="H41:S41"/>
    <mergeCell ref="H43:S43"/>
    <mergeCell ref="B11:D11"/>
    <mergeCell ref="B12:D12"/>
    <mergeCell ref="H38:S38"/>
    <mergeCell ref="H44:S44"/>
    <mergeCell ref="N16:S18"/>
    <mergeCell ref="A22:A24"/>
    <mergeCell ref="A13:A15"/>
    <mergeCell ref="Z7:AE9"/>
    <mergeCell ref="AF7:AK9"/>
    <mergeCell ref="AL7:AQ9"/>
    <mergeCell ref="AR7:AT7"/>
    <mergeCell ref="A5:P5"/>
    <mergeCell ref="H6:S6"/>
    <mergeCell ref="E11:G11"/>
    <mergeCell ref="B7:G9"/>
    <mergeCell ref="H7:M9"/>
    <mergeCell ref="E10:G10"/>
    <mergeCell ref="C1:AT1"/>
    <mergeCell ref="C3:AT3"/>
    <mergeCell ref="B10:D10"/>
    <mergeCell ref="T6:Y6"/>
    <mergeCell ref="H39:S39"/>
    <mergeCell ref="H40:S40"/>
    <mergeCell ref="Z37:AB37"/>
    <mergeCell ref="G35:AC35"/>
    <mergeCell ref="A25:A27"/>
    <mergeCell ref="A28:A30"/>
    <mergeCell ref="BD25:BD27"/>
    <mergeCell ref="BD28:BD30"/>
    <mergeCell ref="AL28:AQ30"/>
    <mergeCell ref="AF25:AK27"/>
    <mergeCell ref="E12:G12"/>
    <mergeCell ref="H13:M15"/>
    <mergeCell ref="T19:Y21"/>
    <mergeCell ref="Z22:AE24"/>
    <mergeCell ref="AB4:AT4"/>
    <mergeCell ref="D4:N4"/>
    <mergeCell ref="T4:Z4"/>
    <mergeCell ref="T5:BB5"/>
    <mergeCell ref="AR8:AT8"/>
    <mergeCell ref="AU9:AW9"/>
    <mergeCell ref="BD16:BD18"/>
    <mergeCell ref="BD19:BD21"/>
    <mergeCell ref="BD22:BD24"/>
    <mergeCell ref="BD10:BD12"/>
    <mergeCell ref="BD13:BD15"/>
    <mergeCell ref="BD7:BD9"/>
    <mergeCell ref="A19:A21"/>
    <mergeCell ref="A16:A18"/>
    <mergeCell ref="A10:A12"/>
    <mergeCell ref="A7:A9"/>
    <mergeCell ref="N7:S9"/>
    <mergeCell ref="T7:Y9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3" width="3.71"/>
    <col min="4" customWidth="1" max="4" hidden="1" width="4.14"/>
    <col min="5" customWidth="1" max="20" width="3.71"/>
    <col min="21" customWidth="1" max="21" hidden="1" width="4.14"/>
    <col min="22" customWidth="1" max="37" width="3.71"/>
    <col min="38" customWidth="1" max="38" width="7.14"/>
    <col min="39" customWidth="1" max="40" hidden="1" width="3.71"/>
    <col min="41" customWidth="1" max="50" width="3.71"/>
  </cols>
  <sheetData>
    <row customHeight="1" r="1" ht="30.0">
      <c s="265" r="A1"/>
      <c s="266" r="B1"/>
      <c s="266" r="C1"/>
      <c s="266" r="D1"/>
      <c s="266" r="E1"/>
      <c t="s" s="267" r="F1">
        <v>2109</v>
      </c>
      <c s="266" r="AE1"/>
      <c s="266" r="AF1"/>
      <c s="266" r="AG1"/>
      <c s="266" r="AH1"/>
      <c s="268" r="AI1"/>
      <c s="3" r="AJ1"/>
      <c s="3" r="AK1"/>
      <c s="3" r="AL1"/>
      <c s="3" r="AM1"/>
      <c s="3" r="AN1"/>
      <c s="3" r="AO1"/>
      <c s="3" r="AP1"/>
      <c s="3" r="AQ1"/>
      <c s="3" r="AR1"/>
      <c s="3" r="AS1"/>
      <c s="3" r="AT1"/>
      <c s="3" r="AU1"/>
      <c s="3" r="AV1"/>
      <c s="3" r="AW1"/>
      <c s="3" r="AX1"/>
    </row>
    <row customHeight="1" r="2" ht="30.0">
      <c s="269" r="A2"/>
      <c s="270" r="B2"/>
      <c s="270" r="C2"/>
      <c s="271" r="D2"/>
      <c s="270" r="E2"/>
      <c s="270" r="F2"/>
      <c s="270" r="G2"/>
      <c s="270" r="H2"/>
      <c s="270" r="I2"/>
      <c s="270" r="J2"/>
      <c s="270" r="K2"/>
      <c s="270" r="L2"/>
      <c s="270" r="M2"/>
      <c s="270" r="N2"/>
      <c s="270" r="O2"/>
      <c s="270" r="P2"/>
      <c s="270" r="Q2"/>
      <c s="270" r="R2"/>
      <c s="270" r="S2"/>
      <c s="270" r="T2"/>
      <c s="271" r="U2"/>
      <c s="270" r="V2"/>
      <c s="270" r="W2"/>
      <c s="270" r="X2"/>
      <c s="270" r="Y2"/>
      <c s="270" r="Z2"/>
      <c s="270" r="AA2"/>
      <c s="270" r="AB2"/>
      <c s="270" r="AC2"/>
      <c s="270" r="AD2"/>
      <c s="270" r="AE2"/>
      <c s="270" r="AF2"/>
      <c s="270" r="AG2"/>
      <c s="270" r="AH2"/>
      <c s="272" r="AI2"/>
      <c s="3" r="AJ2"/>
      <c s="3" r="AK2"/>
      <c s="3" r="AL2"/>
      <c s="3" r="AM2"/>
      <c s="3" r="AN2"/>
      <c s="3" r="AO2"/>
      <c s="3" r="AP2"/>
      <c s="3" r="AQ2"/>
      <c s="3" r="AR2"/>
      <c s="3" r="AS2"/>
      <c s="3" r="AT2"/>
      <c s="3" r="AU2"/>
      <c s="3" r="AV2"/>
      <c s="3" r="AW2"/>
      <c s="3" r="AX2"/>
    </row>
    <row customHeight="1" r="3" ht="33.75">
      <c t="str" s="273" r="A3">
        <f>'Spielplan Sa'!A1</f>
        <v>Deutsche Meisterschaft der männlichen Jugend U 16 im Feldfaustball 2014</v>
      </c>
      <c s="3" r="AJ3"/>
      <c s="3" r="AK3"/>
      <c s="3" r="AL3"/>
      <c s="7" r="AM3"/>
      <c s="7" r="AN3"/>
      <c s="7" r="AO3"/>
      <c s="7" r="AP3"/>
      <c s="7" r="AQ3"/>
      <c s="7" r="AR3"/>
      <c s="3" r="AS3"/>
      <c s="3" r="AT3"/>
      <c s="3" r="AU3"/>
      <c s="3" r="AV3"/>
      <c s="3" r="AW3"/>
      <c s="3" r="AX3"/>
    </row>
    <row customHeight="1" r="4" ht="33.75">
      <c t="str" s="274" r="A4">
        <f>'Spielplan Sa'!A3</f>
        <v>Eibach</v>
      </c>
      <c s="275" r="J4"/>
      <c s="276" r="N4"/>
      <c s="277" r="O4"/>
      <c s="278" r="R4"/>
      <c t="s" s="279" r="S4">
        <v>2110</v>
      </c>
      <c s="279" r="X4"/>
      <c t="str" s="211" r="Y4">
        <f>'Spielplan Sa'!F3</f>
        <v>TV Eibach 03</v>
      </c>
      <c s="3" r="AJ4"/>
      <c s="3" r="AK4"/>
      <c s="3" r="AL4"/>
      <c s="7" r="AR4"/>
      <c s="3" r="AS4"/>
      <c s="3" r="AT4"/>
      <c s="3" r="AU4"/>
      <c s="3" r="AV4"/>
      <c s="3" r="AW4"/>
      <c s="3" r="AX4"/>
    </row>
    <row customHeight="1" r="5" ht="30.0">
      <c t="s" s="280" r="A5">
        <v>2111</v>
      </c>
      <c s="281" r="B5"/>
      <c s="281" r="C5"/>
      <c s="282" r="D5"/>
      <c s="283" r="E5"/>
      <c t="str" s="284" r="F5">
        <f>IF(VLOOKUP(AL5,PlanS,AM5,FALSE)="","",(VLOOKUP(AL5,PlanS,AM5,FALSE)))</f>
        <v>Grp A</v>
      </c>
      <c t="s" s="285" r="R5">
        <v>2112</v>
      </c>
      <c s="281" r="S5"/>
      <c s="281" r="T5"/>
      <c s="282" r="U5"/>
      <c s="283" r="V5"/>
      <c t="str" s="286" r="W5">
        <f>IF(VLOOKUP(AL5,PlanS,AN5,FALSE)="","",(VLOOKUP(AL5,PlanS,AN5,FALSE)))</f>
        <v>27/09/14</v>
      </c>
      <c s="3" r="AJ5"/>
      <c s="3" r="AK5"/>
      <c s="287" r="AL5">
        <v>1.0</v>
      </c>
      <c s="79" r="AM5">
        <v>4.0</v>
      </c>
      <c s="7" r="AN5">
        <v>2.0</v>
      </c>
      <c s="7" r="AO5"/>
      <c s="7" r="AP5"/>
      <c s="7" r="AQ5"/>
      <c s="7" r="AR5"/>
      <c s="3" r="AS5"/>
      <c s="3" r="AT5"/>
      <c s="3" r="AU5"/>
      <c s="3" r="AV5"/>
      <c s="3" r="AW5"/>
      <c s="3" r="AX5"/>
    </row>
    <row customHeight="1" r="6" ht="30.0">
      <c t="s" s="288" r="A6">
        <v>2113</v>
      </c>
      <c s="84" r="B6"/>
      <c s="84" r="C6"/>
      <c s="289" r="D6"/>
      <c s="88" r="E6"/>
      <c s="290" r="F6"/>
      <c t="s" s="291" r="R6">
        <v>2114</v>
      </c>
      <c s="84" r="S6"/>
      <c s="84" r="T6"/>
      <c s="289" r="U6"/>
      <c s="88" r="V6"/>
      <c t="s" s="292" r="W6">
        <v>2115</v>
      </c>
      <c t="s" s="293" r="Z6">
        <v>2116</v>
      </c>
      <c s="7" r="AA6"/>
      <c s="294" r="AB6"/>
      <c s="294" r="AC6"/>
      <c s="294" r="AD6"/>
      <c s="27" r="AE6"/>
      <c s="27" r="AF6"/>
      <c s="7" r="AG6"/>
      <c s="7" r="AH6"/>
      <c s="295" r="AI6"/>
      <c s="3" r="AJ6"/>
      <c s="3" r="AK6"/>
      <c t="str" s="79" r="AL6">
        <f>AL5</f>
        <v>1</v>
      </c>
      <c s="7" r="AM6"/>
      <c s="7" r="AN6"/>
      <c s="79" r="AO6"/>
      <c s="7" r="AP6"/>
      <c s="7" r="AQ6"/>
      <c s="7" r="AR6"/>
      <c s="3" r="AS6"/>
      <c s="3" r="AT6"/>
      <c s="3" r="AU6"/>
      <c s="3" r="AV6"/>
      <c s="3" r="AW6"/>
      <c s="3" r="AX6"/>
    </row>
    <row customHeight="1" r="7" ht="30.0">
      <c t="s" s="288" r="A7">
        <v>2117</v>
      </c>
      <c s="84" r="B7"/>
      <c s="84" r="C7"/>
      <c s="289" r="D7"/>
      <c s="88" r="E7"/>
      <c t="str" s="296" r="F7">
        <f>IF(VLOOKUP(AL7,PlanS,AM7,FALSE)="","",(VLOOKUP(AL7,PlanS,AM7,FALSE)))</f>
        <v>männlich U16</v>
      </c>
      <c t="s" s="291" r="R7">
        <v>2118</v>
      </c>
      <c s="84" r="S7"/>
      <c s="84" r="T7"/>
      <c s="289" r="U7"/>
      <c s="88" r="V7"/>
      <c t="str" s="296" r="W7">
        <f>IF(VLOOKUP(AL7,PlanS,AN7,FALSE)="","",(VLOOKUP(AL7,PlanS,AN7,FALSE)))</f>
        <v>1</v>
      </c>
      <c s="297" r="Y7"/>
      <c s="297" r="Z7"/>
      <c s="297" r="AA7"/>
      <c s="297" r="AB7"/>
      <c s="297" r="AC7"/>
      <c s="297" r="AD7"/>
      <c s="297" r="AE7"/>
      <c s="298" r="AF7"/>
      <c s="298" r="AG7"/>
      <c s="298" r="AH7"/>
      <c s="299" r="AI7"/>
      <c s="3" r="AJ7"/>
      <c s="3" r="AK7"/>
      <c t="str" s="79" r="AL7">
        <f>AL6</f>
        <v>1</v>
      </c>
      <c s="7" r="AM7">
        <v>3.0</v>
      </c>
      <c s="7" r="AN7">
        <v>5.0</v>
      </c>
      <c s="7" r="AO7"/>
      <c s="7" r="AP7"/>
      <c s="7" r="AQ7"/>
      <c s="7" r="AR7"/>
      <c s="3" r="AS7"/>
      <c s="3" r="AT7"/>
      <c s="3" r="AU7"/>
      <c s="3" r="AV7"/>
      <c s="3" r="AW7"/>
      <c s="3" r="AX7"/>
    </row>
    <row customHeight="1" r="8" ht="18.0">
      <c t="s" s="300" r="A8">
        <v>2119</v>
      </c>
      <c t="str" s="301" r="F8">
        <f>IF(VLOOKUP(AL8,PlanS,AM8,FALSE)="","",(VLOOKUP(AL8,PlanS,AM8,FALSE)))</f>
        <v/>
      </c>
      <c t="s" s="302" r="R8">
        <v>2120</v>
      </c>
      <c t="str" s="303" r="W8">
        <f>IF(VLOOKUP(AL9,PlanS,AN9,FALSE)="","",(VLOOKUP(AL9,PlanS,AN9,FALSE)))</f>
        <v>1</v>
      </c>
      <c s="304" r="Y8"/>
      <c s="304" r="Z8"/>
      <c s="304" r="AA8"/>
      <c s="304" r="AB8"/>
      <c s="304" r="AC8"/>
      <c s="304" r="AD8"/>
      <c s="304" r="AE8"/>
      <c s="112" r="AF8"/>
      <c s="112" r="AG8"/>
      <c s="112" r="AH8"/>
      <c s="305" r="AI8"/>
      <c s="3" r="AJ8"/>
      <c s="3" r="AK8"/>
      <c t="str" s="79" r="AL8">
        <f>AL7</f>
        <v>1</v>
      </c>
      <c s="7" r="AM8">
        <v>16.0</v>
      </c>
      <c s="7" r="AN8"/>
      <c s="7" r="AO8"/>
      <c s="7" r="AP8"/>
      <c s="7" r="AQ8"/>
      <c s="7" r="AR8"/>
      <c s="3" r="AS8"/>
      <c s="3" r="AT8"/>
      <c s="3" r="AU8"/>
      <c s="3" r="AV8"/>
      <c s="3" r="AW8"/>
      <c s="3" r="AX8"/>
    </row>
    <row customHeight="1" r="9" ht="24.0">
      <c t="str" s="306" r="F9">
        <f>IF(VLOOKUP(AL9,PlanS,AM9,FALSE)="","",(VLOOKUP(AL9,PlanS,AM9,FALSE)))</f>
        <v>TSV Hagen</v>
      </c>
      <c s="307" r="Y9"/>
      <c s="307" r="Z9"/>
      <c s="307" r="AA9"/>
      <c s="307" r="AB9"/>
      <c s="307" r="AC9"/>
      <c s="307" r="AD9"/>
      <c s="307" r="AE9"/>
      <c s="307" r="AF9"/>
      <c s="307" r="AG9"/>
      <c s="307" r="AH9"/>
      <c s="308" r="AI9"/>
      <c s="3" r="AJ9"/>
      <c s="3" r="AK9"/>
      <c t="str" s="79" r="AL9">
        <f>AL8</f>
        <v>1</v>
      </c>
      <c s="7" r="AM9">
        <v>12.0</v>
      </c>
      <c s="7" r="AN9">
        <v>7.0</v>
      </c>
      <c s="7" r="AO9"/>
      <c s="7" r="AP9"/>
      <c s="7" r="AQ9"/>
      <c s="7" r="AR9"/>
      <c s="3" r="AS9"/>
      <c s="3" r="AT9"/>
      <c s="3" r="AU9"/>
      <c s="3" r="AV9"/>
      <c s="3" r="AW9"/>
      <c s="3" r="AX9"/>
    </row>
    <row customHeight="1" r="10" ht="18.0">
      <c t="s" s="300" r="A10">
        <v>2121</v>
      </c>
      <c t="str" s="301" r="F10">
        <f>IF(VLOOKUP(AL10,PlanS,AM10,FALSE)="","",(VLOOKUP(AL10,PlanS,AM10,FALSE)))</f>
        <v/>
      </c>
      <c t="s" s="309" r="R10">
        <v>2122</v>
      </c>
      <c t="str" s="303" r="W10">
        <f>IF(VLOOKUP(AL11,PlanS,AN11,FALSE)="","",(VLOOKUP(AL11,PlanS,AN11,FALSE)))</f>
        <v>4</v>
      </c>
      <c s="112" r="Y10"/>
      <c s="112" r="Z10"/>
      <c s="112" r="AA10"/>
      <c s="112" r="AB10"/>
      <c s="112" r="AC10"/>
      <c s="112" r="AD10"/>
      <c s="112" r="AE10"/>
      <c s="112" r="AF10"/>
      <c s="112" r="AG10"/>
      <c s="112" r="AH10"/>
      <c s="305" r="AI10"/>
      <c s="3" r="AJ10"/>
      <c s="3" r="AK10"/>
      <c t="str" s="79" r="AL10">
        <f>AL9</f>
        <v>1</v>
      </c>
      <c s="7" r="AM10">
        <v>16.0</v>
      </c>
      <c s="7" r="AN10"/>
      <c s="7" r="AO10"/>
      <c s="7" r="AP10"/>
      <c s="7" r="AQ10"/>
      <c s="7" r="AR10"/>
      <c s="3" r="AS10"/>
      <c s="3" r="AT10"/>
      <c s="3" r="AU10"/>
      <c s="3" r="AV10"/>
      <c s="3" r="AW10"/>
      <c s="3" r="AX10"/>
    </row>
    <row customHeight="1" r="11" ht="24.0">
      <c t="str" s="310" r="F11">
        <f>IF(VLOOKUP(AL11,PlanS,AM11,FALSE)="","",(VLOOKUP(AL11,PlanS,AM11,FALSE)))</f>
        <v>TSV Hagen</v>
      </c>
      <c s="311" r="Y11"/>
      <c s="311" r="Z11"/>
      <c s="311" r="AA11"/>
      <c s="311" r="AB11"/>
      <c s="311" r="AC11"/>
      <c s="311" r="AD11"/>
      <c s="311" r="AE11"/>
      <c s="311" r="AF11"/>
      <c s="311" r="AG11"/>
      <c s="311" r="AH11"/>
      <c s="312" r="AI11"/>
      <c s="3" r="AJ11"/>
      <c s="3" r="AK11"/>
      <c t="str" s="79" r="AL11">
        <f>AL10</f>
        <v>1</v>
      </c>
      <c s="7" r="AM11">
        <v>12.0</v>
      </c>
      <c s="7" r="AN11">
        <v>6.0</v>
      </c>
      <c s="7" r="AO11"/>
      <c s="7" r="AP11"/>
      <c s="7" r="AQ11"/>
      <c s="7" r="AR11"/>
      <c s="3" r="AS11"/>
      <c s="3" r="AT11"/>
      <c s="3" r="AU11"/>
      <c s="3" r="AV11"/>
      <c s="3" r="AW11"/>
      <c s="3" r="AX11"/>
    </row>
    <row customHeight="1" r="12" ht="24.0">
      <c t="s" s="313" r="A12">
        <v>2123</v>
      </c>
      <c s="314" r="B12"/>
      <c s="314" r="C12"/>
      <c s="315" r="D12"/>
      <c s="314" r="E12"/>
      <c t="str" s="316" r="F12">
        <f>IF(VLOOKUP(AL12,PlanS,AM12,FALSE)="","",(VLOOKUP(AL12,PlanS,AM12,FALSE)))</f>
        <v/>
      </c>
      <c t="s" s="317" r="P12">
        <v>2124</v>
      </c>
      <c t="s" s="318" r="Q12">
        <v>2125</v>
      </c>
      <c t="s" s="319" r="R12">
        <v>2126</v>
      </c>
      <c s="314" r="S12"/>
      <c s="314" r="T12"/>
      <c s="315" r="U12"/>
      <c s="314" r="V12"/>
      <c t="str" s="316" r="W12">
        <f>IF(VLOOKUP(AL12,PlanS,AN12,FALSE)="","",(VLOOKUP(AL12,PlanS,AN12,FALSE)))</f>
        <v/>
      </c>
      <c t="s" s="317" r="AH12">
        <v>2127</v>
      </c>
      <c t="s" s="320" r="AI12">
        <v>2128</v>
      </c>
      <c s="3" r="AJ12"/>
      <c s="3" r="AK12"/>
      <c t="str" s="79" r="AL12">
        <f>AL11</f>
        <v>1</v>
      </c>
      <c s="7" r="AM12">
        <v>13.0</v>
      </c>
      <c s="7" r="AN12">
        <v>15.0</v>
      </c>
      <c s="7" r="AO12"/>
      <c s="7" r="AP12"/>
      <c s="7" r="AQ12"/>
      <c s="7" r="AR12"/>
      <c s="3" r="AS12"/>
      <c s="3" r="AT12"/>
      <c s="3" r="AU12"/>
      <c s="3" r="AV12"/>
      <c s="3" r="AW12"/>
      <c s="3" r="AX12"/>
    </row>
    <row customHeight="1" r="13" ht="30.0">
      <c t="str" s="321" r="A13">
        <f>IF(VLOOKUP(AL13,PlanS,AM13,FALSE)="","",(VLOOKUP(AL13,PlanS,AM13,FALSE)))</f>
        <v>VfL Kellinghusen</v>
      </c>
      <c s="322" r="P13"/>
      <c s="323" r="Q13"/>
      <c t="str" s="324" r="R13">
        <f>IF(VLOOKUP(AL13,PlanS,AN13,FALSE)="","",(VLOOKUP(AL13,PlanS,AN13,FALSE)))</f>
        <v>TSV Grafenau</v>
      </c>
      <c s="325" r="AH13"/>
      <c s="326" r="AI13"/>
      <c s="3" r="AJ13"/>
      <c s="3" r="AK13"/>
      <c t="str" s="79" r="AL13">
        <f>AL12</f>
        <v>1</v>
      </c>
      <c s="7" r="AM13">
        <v>8.0</v>
      </c>
      <c s="7" r="AN13">
        <v>10.0</v>
      </c>
      <c s="7" r="AO13"/>
      <c s="7" r="AP13"/>
      <c s="7" r="AQ13"/>
      <c s="7" r="AR13"/>
      <c s="3" r="AS13"/>
      <c s="3" r="AT13"/>
      <c s="3" r="AU13"/>
      <c s="3" r="AV13"/>
      <c s="3" r="AW13"/>
      <c s="3" r="AX13"/>
    </row>
    <row customHeight="1" r="14" ht="18.0">
      <c t="s" s="327" r="A14">
        <v>2129</v>
      </c>
      <c t="s" s="328" r="B14">
        <v>2130</v>
      </c>
      <c t="s" s="329" r="C14">
        <v>2131</v>
      </c>
      <c s="330" r="D14"/>
      <c t="s" s="331" r="E14">
        <v>2132</v>
      </c>
      <c s="332" r="F14"/>
      <c s="332" r="G14"/>
      <c s="332" r="H14"/>
      <c s="332" r="I14"/>
      <c s="332" r="J14"/>
      <c s="332" r="K14"/>
      <c s="332" r="L14"/>
      <c s="332" r="M14"/>
      <c s="332" r="N14"/>
      <c s="333" r="O14"/>
      <c s="334" r="P14"/>
      <c s="335" r="Q14"/>
      <c t="s" s="336" r="R14">
        <v>2133</v>
      </c>
      <c t="s" s="328" r="S14">
        <v>2134</v>
      </c>
      <c t="s" s="329" r="T14">
        <v>2135</v>
      </c>
      <c s="330" r="U14"/>
      <c t="s" s="337" r="V14">
        <v>2136</v>
      </c>
      <c s="338" r="W14"/>
      <c s="338" r="X14"/>
      <c s="338" r="Y14"/>
      <c s="338" r="Z14"/>
      <c s="338" r="AA14"/>
      <c s="338" r="AB14"/>
      <c s="338" r="AC14"/>
      <c s="338" r="AD14"/>
      <c s="338" r="AE14"/>
      <c s="338" r="AF14"/>
      <c s="339" r="AG14"/>
      <c s="334" r="AH14"/>
      <c s="326" r="AI14"/>
      <c s="3" r="AJ14"/>
      <c s="3" r="AK14"/>
      <c s="3" r="AL14"/>
      <c s="3" r="AM14"/>
      <c s="7" r="AN14"/>
      <c s="7" r="AO14"/>
      <c s="7" r="AP14"/>
      <c s="7" r="AQ14"/>
      <c s="3" r="AR14"/>
      <c s="3" r="AS14"/>
      <c s="3" r="AT14"/>
      <c s="3" r="AU14"/>
      <c s="3" r="AV14"/>
      <c s="3" r="AW14"/>
      <c s="3" r="AX14"/>
    </row>
    <row customHeight="1" r="15" hidden="1" ht="18.0">
      <c s="340" r="A15"/>
      <c s="341" r="B15"/>
      <c s="342" r="C15"/>
      <c s="330" r="D15"/>
      <c t="s" s="343" r="E15">
        <v>2137</v>
      </c>
      <c s="344" r="F15"/>
      <c s="344" r="G15"/>
      <c s="344" r="H15"/>
      <c s="344" r="I15"/>
      <c s="344" r="J15"/>
      <c s="344" r="K15"/>
      <c s="344" r="L15"/>
      <c s="344" r="M15"/>
      <c s="344" r="N15"/>
      <c s="344" r="O15"/>
      <c s="344" r="P15"/>
      <c s="315" r="Q15"/>
      <c s="345" r="R15"/>
      <c s="341" r="S15"/>
      <c s="342" r="T15"/>
      <c s="330" r="U15"/>
      <c t="s" s="343" r="V15">
        <v>2138</v>
      </c>
      <c s="344" r="W15"/>
      <c s="344" r="X15"/>
      <c s="344" r="Y15"/>
      <c s="344" r="Z15"/>
      <c s="344" r="AA15"/>
      <c s="344" r="AB15"/>
      <c s="344" r="AC15"/>
      <c s="344" r="AD15"/>
      <c s="344" r="AE15"/>
      <c s="344" r="AF15"/>
      <c s="344" r="AG15"/>
      <c s="344" r="AH15"/>
      <c s="346" r="AI15"/>
      <c s="347" r="AJ15"/>
      <c s="347" r="AK15"/>
      <c s="347" r="AL15"/>
      <c s="347" r="AM15"/>
      <c s="7" r="AN15"/>
      <c s="7" r="AO15"/>
      <c s="7" r="AP15"/>
      <c s="7" r="AQ15"/>
      <c s="347" r="AR15"/>
      <c s="347" r="AS15"/>
      <c s="347" r="AT15"/>
      <c s="347" r="AU15"/>
      <c s="347" r="AV15"/>
      <c s="347" r="AW15"/>
      <c s="347" r="AX15"/>
    </row>
    <row customHeight="1" r="16" ht="24.75">
      <c s="348" r="A16"/>
      <c s="349" r="B16"/>
      <c s="350" r="C16"/>
      <c s="351" r="D16"/>
      <c s="352" r="E16"/>
      <c s="353" r="P16"/>
      <c s="350" r="Q16"/>
      <c s="354" r="R16"/>
      <c s="349" r="S16"/>
      <c s="350" r="T16"/>
      <c s="351" r="U16"/>
      <c s="352" r="V16"/>
      <c s="355" r="AH16"/>
      <c s="356" r="AI16"/>
      <c s="3" r="AJ16"/>
      <c s="3" r="AK16"/>
      <c s="3" r="AL16"/>
      <c s="3" r="AM16"/>
      <c s="7" r="AN16"/>
      <c s="7" r="AO16"/>
      <c s="7" r="AP16"/>
      <c s="7" r="AQ16"/>
      <c s="3" r="AR16"/>
      <c s="3" r="AS16"/>
      <c s="3" r="AT16"/>
      <c s="3" r="AU16"/>
      <c s="3" r="AV16"/>
      <c s="3" r="AW16"/>
      <c s="3" r="AX16"/>
    </row>
    <row customHeight="1" r="17" ht="24.75">
      <c s="357" r="A17"/>
      <c s="358" r="B17"/>
      <c s="359" r="C17"/>
      <c s="289" r="D17"/>
      <c s="360" r="E17"/>
      <c s="361" r="P17"/>
      <c s="362" r="Q17"/>
      <c s="363" r="R17"/>
      <c s="358" r="S17"/>
      <c s="359" r="T17"/>
      <c s="289" r="U17"/>
      <c s="360" r="V17"/>
      <c s="361" r="AH17"/>
      <c s="364" r="AI17"/>
      <c s="3" r="AJ17"/>
      <c s="3" r="AK17"/>
      <c s="3" r="AL17"/>
      <c s="3" r="AM17"/>
      <c s="3" r="AN17"/>
      <c s="3" r="AO17"/>
      <c s="3" r="AP17"/>
      <c s="3" r="AQ17"/>
      <c s="3" r="AR17"/>
      <c s="3" r="AS17"/>
      <c s="3" r="AT17"/>
      <c s="3" r="AU17"/>
      <c s="3" r="AV17"/>
      <c s="3" r="AW17"/>
      <c s="3" r="AX17"/>
    </row>
    <row customHeight="1" r="18" ht="24.75">
      <c s="357" r="A18"/>
      <c s="358" r="B18"/>
      <c s="365" r="C18"/>
      <c s="289" r="D18"/>
      <c s="360" r="E18"/>
      <c s="366" r="P18"/>
      <c s="362" r="Q18"/>
      <c s="363" r="R18"/>
      <c s="358" r="S18"/>
      <c s="359" r="T18"/>
      <c s="289" r="U18"/>
      <c s="360" r="V18"/>
      <c s="361" r="AH18"/>
      <c s="364" r="AI18"/>
      <c s="3" r="AJ18"/>
      <c s="3" r="AK18"/>
      <c s="3" r="AL18"/>
      <c s="3" r="AM18"/>
      <c s="3" r="AN18"/>
      <c s="3" r="AO18"/>
      <c s="3" r="AP18"/>
      <c s="3" r="AQ18"/>
      <c s="3" r="AR18"/>
      <c s="3" r="AS18"/>
      <c s="3" r="AT18"/>
      <c s="3" r="AU18"/>
      <c s="3" r="AV18"/>
      <c s="3" r="AW18"/>
      <c s="3" r="AX18"/>
    </row>
    <row customHeight="1" r="19" ht="24.75">
      <c s="357" r="A19"/>
      <c s="358" r="B19"/>
      <c s="367" r="C19"/>
      <c s="289" r="D19"/>
      <c s="360" r="E19"/>
      <c s="366" r="P19"/>
      <c s="362" r="Q19"/>
      <c s="363" r="R19"/>
      <c s="358" r="S19"/>
      <c s="359" r="T19"/>
      <c s="289" r="U19"/>
      <c s="360" r="V19"/>
      <c s="361" r="AH19"/>
      <c s="364" r="AI19"/>
      <c s="3" r="AJ19"/>
      <c s="3" r="AK19"/>
      <c s="3" r="AL19"/>
      <c s="3" r="AM19"/>
      <c s="3" r="AN19"/>
      <c s="3" r="AO19"/>
      <c s="3" r="AP19"/>
      <c s="3" r="AQ19"/>
      <c s="3" r="AR19"/>
      <c s="3" r="AS19"/>
      <c s="3" r="AT19"/>
      <c s="3" r="AU19"/>
      <c s="3" r="AV19"/>
      <c s="3" r="AW19"/>
      <c s="3" r="AX19"/>
    </row>
    <row customHeight="1" r="20" ht="24.75">
      <c s="357" r="A20"/>
      <c s="358" r="B20"/>
      <c s="368" r="C20"/>
      <c s="289" r="D20"/>
      <c s="360" r="E20"/>
      <c s="366" r="P20"/>
      <c s="362" r="Q20"/>
      <c s="363" r="R20"/>
      <c s="358" r="S20"/>
      <c s="359" r="T20"/>
      <c s="289" r="U20"/>
      <c s="360" r="V20"/>
      <c s="361" r="AH20"/>
      <c s="364" r="AI20"/>
      <c s="3" r="AJ20"/>
      <c s="3" r="AK20"/>
      <c s="3" r="AL20"/>
      <c s="3" r="AM20"/>
      <c s="3" r="AN20"/>
      <c s="3" r="AO20"/>
      <c s="3" r="AP20"/>
      <c s="3" r="AQ20"/>
      <c s="3" r="AR20"/>
      <c s="3" r="AS20"/>
      <c s="3" r="AT20"/>
      <c s="3" r="AU20"/>
      <c s="3" r="AV20"/>
      <c s="3" r="AW20"/>
      <c s="3" r="AX20"/>
    </row>
    <row customHeight="1" r="21" ht="24.75">
      <c s="357" r="A21"/>
      <c s="358" r="B21"/>
      <c s="367" r="C21"/>
      <c s="289" r="D21"/>
      <c s="360" r="E21"/>
      <c s="366" r="P21"/>
      <c s="362" r="Q21"/>
      <c s="363" r="R21"/>
      <c s="358" r="S21"/>
      <c s="359" r="T21"/>
      <c s="289" r="U21"/>
      <c s="360" r="V21"/>
      <c s="361" r="AH21"/>
      <c s="364" r="AI21"/>
      <c s="3" r="AJ21"/>
      <c s="3" r="AK21"/>
      <c s="3" r="AL21"/>
      <c s="3" r="AM21"/>
      <c s="3" r="AN21"/>
      <c s="3" r="AO21"/>
      <c s="3" r="AP21"/>
      <c s="3" r="AQ21"/>
      <c s="3" r="AR21"/>
      <c s="3" r="AS21"/>
      <c s="3" r="AT21"/>
      <c s="3" r="AU21"/>
      <c s="3" r="AV21"/>
      <c s="3" r="AW21"/>
      <c s="3" r="AX21"/>
    </row>
    <row customHeight="1" r="22" ht="24.75">
      <c s="357" r="A22"/>
      <c s="358" r="B22"/>
      <c s="367" r="C22"/>
      <c s="289" r="D22"/>
      <c s="360" r="E22"/>
      <c s="366" r="P22"/>
      <c s="362" r="Q22"/>
      <c s="363" r="R22"/>
      <c s="358" r="S22"/>
      <c s="359" r="T22"/>
      <c s="289" r="U22"/>
      <c s="360" r="V22"/>
      <c s="361" r="AH22"/>
      <c s="364" r="AI22"/>
      <c s="3" r="AJ22"/>
      <c s="3" r="AK22"/>
      <c s="3" r="AL22"/>
      <c s="3" r="AM22"/>
      <c s="3" r="AN22"/>
      <c s="3" r="AO22"/>
      <c s="3" r="AP22"/>
      <c s="3" r="AQ22"/>
      <c s="3" r="AR22"/>
      <c s="3" r="AS22"/>
      <c s="3" r="AT22"/>
      <c s="3" r="AU22"/>
      <c s="3" r="AV22"/>
      <c s="3" r="AW22"/>
      <c s="3" r="AX22"/>
    </row>
    <row customHeight="1" r="23" ht="24.75">
      <c s="357" r="A23"/>
      <c s="358" r="B23"/>
      <c s="367" r="C23"/>
      <c s="289" r="D23"/>
      <c s="360" r="E23"/>
      <c s="366" r="P23"/>
      <c s="362" r="Q23"/>
      <c s="363" r="R23"/>
      <c s="358" r="S23"/>
      <c s="359" r="T23"/>
      <c s="289" r="U23"/>
      <c s="360" r="V23"/>
      <c s="361" r="AH23"/>
      <c s="364" r="AI23"/>
      <c s="3" r="AJ23"/>
      <c s="3" r="AK23"/>
      <c s="3" r="AL23"/>
      <c s="3" r="AM23"/>
      <c s="3" r="AN23"/>
      <c s="3" r="AO23"/>
      <c s="3" r="AP23"/>
      <c s="3" r="AQ23"/>
      <c s="3" r="AR23"/>
      <c s="3" r="AS23"/>
      <c s="3" r="AT23"/>
      <c s="3" r="AU23"/>
      <c s="3" r="AV23"/>
      <c s="3" r="AW23"/>
      <c s="3" r="AX23"/>
    </row>
    <row customHeight="1" r="24" ht="24.75">
      <c s="357" r="A24"/>
      <c s="358" r="B24"/>
      <c s="367" r="C24"/>
      <c s="289" r="D24"/>
      <c s="360" r="E24"/>
      <c s="369" r="P24"/>
      <c s="370" r="Q24"/>
      <c s="363" r="R24"/>
      <c s="358" r="S24"/>
      <c s="371" r="T24"/>
      <c s="289" r="U24"/>
      <c s="360" r="V24"/>
      <c s="372" r="AH24"/>
      <c s="373" r="AI24"/>
      <c s="3" r="AJ24"/>
      <c s="3" r="AK24"/>
      <c s="3" r="AL24"/>
      <c s="3" r="AM24"/>
      <c s="3" r="AN24"/>
      <c s="3" r="AO24"/>
      <c s="3" r="AP24"/>
      <c s="3" r="AQ24"/>
      <c s="3" r="AR24"/>
      <c s="3" r="AS24"/>
      <c s="3" r="AT24"/>
      <c s="3" r="AU24"/>
      <c s="3" r="AV24"/>
      <c s="3" r="AW24"/>
      <c s="3" r="AX24"/>
    </row>
    <row customHeight="1" r="25" ht="24.75">
      <c s="357" r="A25"/>
      <c s="358" r="B25"/>
      <c s="367" r="C25"/>
      <c s="289" r="D25"/>
      <c s="374" r="E25"/>
      <c s="375" r="P25"/>
      <c s="376" r="Q25"/>
      <c s="377" r="R25"/>
      <c s="378" r="S25"/>
      <c s="379" r="T25"/>
      <c s="289" r="U25"/>
      <c s="374" r="V25"/>
      <c s="380" r="AH25"/>
      <c s="381" r="AI25"/>
      <c s="3" r="AJ25"/>
      <c s="3" r="AK25"/>
      <c s="3" r="AL25"/>
      <c s="3" r="AM25"/>
      <c s="3" r="AN25"/>
      <c s="3" r="AO25"/>
      <c s="3" r="AP25"/>
      <c s="3" r="AQ25"/>
      <c s="3" r="AR25"/>
      <c s="3" r="AS25"/>
      <c s="3" r="AT25"/>
      <c s="3" r="AU25"/>
      <c s="3" r="AV25"/>
      <c s="3" r="AW25"/>
      <c s="3" r="AX25"/>
    </row>
    <row customHeight="1" r="26" ht="24.75">
      <c t="s" s="382" r="A26">
        <v>2139</v>
      </c>
      <c s="383" r="B26"/>
      <c s="384" r="C26"/>
      <c s="289" r="D26"/>
      <c s="352" r="E26"/>
      <c s="385" r="P26"/>
      <c s="386" r="Q26"/>
      <c t="s" s="387" r="R26">
        <v>2140</v>
      </c>
      <c s="383" r="S26"/>
      <c s="384" r="T26"/>
      <c s="289" r="U26"/>
      <c s="352" r="V26"/>
      <c s="385" r="AH26"/>
      <c s="388" r="AI26"/>
      <c s="3" r="AJ26"/>
      <c s="3" r="AK26"/>
      <c s="3" r="AL26"/>
      <c s="3" r="AM26"/>
      <c s="3" r="AN26"/>
      <c s="3" r="AO26"/>
      <c s="3" r="AP26"/>
      <c s="3" r="AQ26"/>
      <c s="3" r="AR26"/>
      <c s="3" r="AS26"/>
      <c s="3" r="AT26"/>
      <c s="3" r="AU26"/>
      <c s="3" r="AV26"/>
      <c s="3" r="AW26"/>
      <c s="3" r="AX26"/>
    </row>
    <row customHeight="1" r="27" ht="24.75">
      <c t="s" s="389" r="A27">
        <v>2141</v>
      </c>
      <c s="390" r="B27"/>
      <c s="391" r="C27"/>
      <c s="289" r="D27"/>
      <c s="392" r="E27"/>
      <c s="375" r="P27"/>
      <c s="393" r="Q27"/>
      <c t="s" s="394" r="R27">
        <v>2142</v>
      </c>
      <c s="390" r="S27"/>
      <c s="395" r="T27"/>
      <c s="289" r="U27"/>
      <c s="392" r="V27"/>
      <c s="375" r="AH27"/>
      <c s="396" r="AI27"/>
      <c s="3" r="AJ27"/>
      <c s="3" r="AK27"/>
      <c s="3" r="AL27"/>
      <c s="3" r="AM27"/>
      <c s="3" r="AN27"/>
      <c s="3" r="AO27"/>
      <c s="3" r="AP27"/>
      <c s="3" r="AQ27"/>
      <c s="3" r="AR27"/>
      <c s="3" r="AS27"/>
      <c s="3" r="AT27"/>
      <c s="3" r="AU27"/>
      <c s="3" r="AV27"/>
      <c s="3" r="AW27"/>
      <c s="3" r="AX27"/>
    </row>
    <row customHeight="1" r="28" ht="18.0">
      <c t="s" s="397" r="A28">
        <v>2143</v>
      </c>
      <c s="398" r="B28"/>
      <c s="399" r="C28"/>
      <c s="400" r="D28"/>
      <c s="399" r="E28"/>
      <c s="399" r="F28"/>
      <c s="401" r="G28"/>
      <c s="402" r="H28"/>
      <c t="s" s="403" r="I28">
        <v>2144</v>
      </c>
      <c s="404" r="J28"/>
      <c s="404" r="K28"/>
      <c t="s" s="399" r="L28">
        <v>2145</v>
      </c>
      <c s="401" r="M28"/>
      <c s="404" r="N28"/>
      <c s="404" r="O28"/>
      <c s="404" r="P28"/>
      <c s="405" r="Q28"/>
      <c s="406" r="R28"/>
      <c s="407" r="S28"/>
      <c s="407" r="T28"/>
      <c s="408" r="U28"/>
      <c t="s" s="409" r="V28">
        <v>2146</v>
      </c>
      <c s="409" r="W28"/>
      <c s="409" r="X28"/>
      <c s="409" r="Y28"/>
      <c t="s" s="409" r="Z28">
        <v>2147</v>
      </c>
      <c s="409" r="AA28"/>
      <c s="407" r="AB28"/>
      <c t="s" s="409" r="AC28">
        <v>2148</v>
      </c>
      <c s="409" r="AD28"/>
      <c s="409" r="AE28"/>
      <c s="409" r="AF28"/>
      <c s="409" r="AG28"/>
      <c s="410" r="AH28"/>
      <c s="411" r="AI28"/>
      <c s="3" r="AJ28"/>
      <c s="3" r="AK28"/>
      <c s="3" r="AL28"/>
      <c s="3" r="AM28"/>
      <c s="3" r="AN28"/>
      <c s="3" r="AO28"/>
      <c s="3" r="AP28"/>
      <c s="3" r="AQ28"/>
      <c s="3" r="AR28"/>
      <c s="3" r="AS28"/>
      <c s="3" r="AT28"/>
      <c s="3" r="AU28"/>
      <c s="3" r="AV28"/>
      <c s="3" r="AW28"/>
      <c s="3" r="AX28"/>
    </row>
    <row customHeight="1" r="29" ht="18.0">
      <c t="s" s="412" r="A29">
        <v>2149</v>
      </c>
      <c s="3" r="AJ29"/>
      <c s="3" r="AK29"/>
      <c s="3" r="AL29"/>
      <c s="3" r="AM29"/>
      <c s="3" r="AN29"/>
      <c s="3" r="AO29"/>
      <c s="3" r="AP29"/>
      <c s="3" r="AQ29"/>
      <c s="3" r="AR29"/>
      <c s="3" r="AS29"/>
      <c s="3" r="AT29"/>
      <c s="3" r="AU29"/>
      <c s="3" r="AV29"/>
      <c s="3" r="AW29"/>
      <c s="3" r="AX29"/>
    </row>
    <row customHeight="1" r="30" ht="30.0">
      <c t="s" s="413" r="A30">
        <v>2150</v>
      </c>
      <c t="s" s="414" r="C30">
        <v>2151</v>
      </c>
      <c s="415" r="D30"/>
      <c s="416" r="E30"/>
      <c s="417" r="F30"/>
      <c s="418" r="G30"/>
      <c s="418" r="H30"/>
      <c s="419" r="I30"/>
      <c s="420" r="J30"/>
      <c s="418" r="K30"/>
      <c s="418" r="L30"/>
      <c s="418" r="M30"/>
      <c s="419" r="N30"/>
      <c s="420" r="O30"/>
      <c s="418" r="P30"/>
      <c s="418" r="Q30"/>
      <c s="418" r="R30"/>
      <c s="419" r="S30"/>
      <c s="420" r="T30"/>
      <c s="421" r="U30"/>
      <c s="418" r="V30"/>
      <c s="418" r="W30"/>
      <c s="418" r="X30"/>
      <c s="419" r="Y30"/>
      <c s="420" r="Z30"/>
      <c s="418" r="AA30"/>
      <c s="418" r="AB30"/>
      <c s="418" r="AC30"/>
      <c s="419" r="AD30"/>
      <c s="420" r="AE30"/>
      <c s="418" r="AF30"/>
      <c s="418" r="AG30"/>
      <c s="419" r="AH30"/>
      <c s="422" r="AI30"/>
      <c s="3" r="AJ30"/>
      <c s="3" r="AK30"/>
      <c s="3" r="AL30"/>
      <c s="3" r="AM30"/>
      <c s="3" r="AN30"/>
      <c s="3" r="AO30"/>
      <c s="3" r="AP30"/>
      <c s="3" r="AQ30"/>
      <c s="3" r="AR30"/>
      <c s="3" r="AS30"/>
      <c s="3" r="AT30"/>
      <c s="3" r="AU30"/>
      <c s="3" r="AV30"/>
      <c s="3" r="AW30"/>
      <c s="3" r="AX30"/>
    </row>
    <row customHeight="1" r="31" ht="30.0">
      <c t="s" s="423" r="A31">
        <v>2152</v>
      </c>
      <c t="s" s="424" r="C31">
        <v>2153</v>
      </c>
      <c s="425" r="D31"/>
      <c s="426" r="E31"/>
      <c s="427" r="F31"/>
      <c s="428" r="G31"/>
      <c s="428" r="H31"/>
      <c s="429" r="I31"/>
      <c s="430" r="J31"/>
      <c s="428" r="K31"/>
      <c s="428" r="L31"/>
      <c s="428" r="M31"/>
      <c s="429" r="N31"/>
      <c s="430" r="O31"/>
      <c s="428" r="P31"/>
      <c s="428" r="Q31"/>
      <c s="428" r="R31"/>
      <c s="429" r="S31"/>
      <c s="430" r="T31"/>
      <c s="431" r="U31"/>
      <c s="428" r="V31"/>
      <c s="428" r="W31"/>
      <c s="428" r="X31"/>
      <c s="429" r="Y31"/>
      <c s="430" r="Z31"/>
      <c s="428" r="AA31"/>
      <c s="428" r="AB31"/>
      <c s="428" r="AC31"/>
      <c s="429" r="AD31"/>
      <c s="430" r="AE31"/>
      <c s="428" r="AF31"/>
      <c s="428" r="AG31"/>
      <c s="429" r="AH31"/>
      <c s="432" r="AI31"/>
      <c s="3" r="AJ31"/>
      <c s="3" r="AK31"/>
      <c s="3" r="AL31"/>
      <c s="3" r="AM31"/>
      <c s="3" r="AN31"/>
      <c s="3" r="AO31"/>
      <c s="3" r="AP31"/>
      <c s="3" r="AQ31"/>
      <c s="3" r="AR31"/>
      <c s="3" r="AS31"/>
      <c s="3" r="AT31"/>
      <c s="3" r="AU31"/>
      <c s="3" r="AV31"/>
      <c s="3" r="AW31"/>
      <c s="3" r="AX31"/>
    </row>
    <row customHeight="1" r="32" ht="30.0">
      <c t="s" s="413" r="A32">
        <v>2154</v>
      </c>
      <c t="s" s="414" r="C32">
        <v>2155</v>
      </c>
      <c s="415" r="D32"/>
      <c s="433" r="E32"/>
      <c s="417" r="F32"/>
      <c s="418" r="G32"/>
      <c s="418" r="H32"/>
      <c s="419" r="I32"/>
      <c s="420" r="J32"/>
      <c s="418" r="K32"/>
      <c s="418" r="L32"/>
      <c s="418" r="M32"/>
      <c s="419" r="N32"/>
      <c s="420" r="O32"/>
      <c s="418" r="P32"/>
      <c s="418" r="Q32"/>
      <c s="418" r="R32"/>
      <c s="419" r="S32"/>
      <c s="420" r="T32"/>
      <c s="421" r="U32"/>
      <c s="418" r="V32"/>
      <c s="418" r="W32"/>
      <c s="418" r="X32"/>
      <c s="419" r="Y32"/>
      <c s="420" r="Z32"/>
      <c s="418" r="AA32"/>
      <c s="418" r="AB32"/>
      <c s="418" r="AC32"/>
      <c s="419" r="AD32"/>
      <c s="420" r="AE32"/>
      <c s="418" r="AF32"/>
      <c s="418" r="AG32"/>
      <c s="419" r="AH32"/>
      <c s="422" r="AI32"/>
      <c s="3" r="AJ32"/>
      <c s="3" r="AK32"/>
      <c s="3" r="AL32"/>
      <c s="3" r="AM32"/>
      <c s="3" r="AN32"/>
      <c s="3" r="AO32"/>
      <c s="3" r="AP32"/>
      <c s="3" r="AQ32"/>
      <c s="3" r="AR32"/>
      <c s="3" r="AS32"/>
      <c s="3" r="AT32"/>
      <c s="3" r="AU32"/>
      <c s="3" r="AV32"/>
      <c s="3" r="AW32"/>
      <c s="3" r="AX32"/>
    </row>
    <row customHeight="1" r="33" ht="30.0">
      <c t="s" s="423" r="A33">
        <v>2156</v>
      </c>
      <c t="s" s="424" r="C33">
        <v>2157</v>
      </c>
      <c s="425" r="D33"/>
      <c s="434" r="E33"/>
      <c s="427" r="F33"/>
      <c s="428" r="G33"/>
      <c s="428" r="H33"/>
      <c s="429" r="I33"/>
      <c s="430" r="J33"/>
      <c s="428" r="K33"/>
      <c s="428" r="L33"/>
      <c s="428" r="M33"/>
      <c s="429" r="N33"/>
      <c s="430" r="O33"/>
      <c s="428" r="P33"/>
      <c s="428" r="Q33"/>
      <c s="428" r="R33"/>
      <c s="429" r="S33"/>
      <c s="430" r="T33"/>
      <c s="431" r="U33"/>
      <c s="428" r="V33"/>
      <c s="428" r="W33"/>
      <c s="428" r="X33"/>
      <c s="429" r="Y33"/>
      <c s="430" r="Z33"/>
      <c s="428" r="AA33"/>
      <c s="428" r="AB33"/>
      <c s="428" r="AC33"/>
      <c s="429" r="AD33"/>
      <c s="430" r="AE33"/>
      <c s="428" r="AF33"/>
      <c s="428" r="AG33"/>
      <c s="429" r="AH33"/>
      <c s="432" r="AI33"/>
      <c s="3" r="AJ33"/>
      <c s="3" r="AK33"/>
      <c s="3" r="AL33"/>
      <c s="3" r="AM33"/>
      <c s="3" r="AN33"/>
      <c s="3" r="AO33"/>
      <c s="3" r="AP33"/>
      <c s="3" r="AQ33"/>
      <c s="3" r="AR33"/>
      <c s="3" r="AS33"/>
      <c s="3" r="AT33"/>
      <c s="3" r="AU33"/>
      <c s="3" r="AV33"/>
      <c s="3" r="AW33"/>
      <c s="3" r="AX33"/>
    </row>
    <row customHeight="1" r="34" ht="30.0">
      <c t="s" s="413" r="A34">
        <v>2158</v>
      </c>
      <c t="s" s="414" r="C34">
        <v>2159</v>
      </c>
      <c s="415" r="D34"/>
      <c s="433" r="E34"/>
      <c s="417" r="F34"/>
      <c s="418" r="G34"/>
      <c s="418" r="H34"/>
      <c s="419" r="I34"/>
      <c s="420" r="J34"/>
      <c s="418" r="K34"/>
      <c s="418" r="L34"/>
      <c s="418" r="M34"/>
      <c s="419" r="N34"/>
      <c s="420" r="O34"/>
      <c s="418" r="P34"/>
      <c s="418" r="Q34"/>
      <c s="418" r="R34"/>
      <c s="419" r="S34"/>
      <c s="420" r="T34"/>
      <c s="421" r="U34"/>
      <c s="418" r="V34"/>
      <c s="418" r="W34"/>
      <c s="418" r="X34"/>
      <c s="419" r="Y34"/>
      <c s="420" r="Z34"/>
      <c s="418" r="AA34"/>
      <c s="418" r="AB34"/>
      <c s="418" r="AC34"/>
      <c s="419" r="AD34"/>
      <c s="420" r="AE34"/>
      <c s="418" r="AF34"/>
      <c s="418" r="AG34"/>
      <c s="419" r="AH34"/>
      <c s="422" r="AI34"/>
      <c s="3" r="AJ34"/>
      <c s="3" r="AK34"/>
      <c s="3" r="AL34"/>
      <c s="3" r="AM34"/>
      <c s="3" r="AN34"/>
      <c s="3" r="AO34"/>
      <c s="3" r="AP34"/>
      <c s="3" r="AQ34"/>
      <c s="3" r="AR34"/>
      <c s="3" r="AS34"/>
      <c s="3" r="AT34"/>
      <c s="3" r="AU34"/>
      <c s="3" r="AV34"/>
      <c s="3" r="AW34"/>
      <c s="3" r="AX34"/>
    </row>
    <row customHeight="1" r="35" ht="30.0">
      <c t="s" s="435" r="A35">
        <v>2160</v>
      </c>
      <c t="s" s="436" r="C35">
        <v>2161</v>
      </c>
      <c s="18" r="D35"/>
      <c s="437" r="E35"/>
      <c s="438" r="F35"/>
      <c s="439" r="G35"/>
      <c s="439" r="H35"/>
      <c s="440" r="I35"/>
      <c s="441" r="J35"/>
      <c s="439" r="K35"/>
      <c s="439" r="L35"/>
      <c s="439" r="M35"/>
      <c s="440" r="N35"/>
      <c s="441" r="O35"/>
      <c s="439" r="P35"/>
      <c s="439" r="Q35"/>
      <c s="439" r="R35"/>
      <c s="440" r="S35"/>
      <c s="441" r="T35"/>
      <c s="442" r="U35"/>
      <c s="439" r="V35"/>
      <c s="439" r="W35"/>
      <c s="439" r="X35"/>
      <c s="440" r="Y35"/>
      <c s="441" r="Z35"/>
      <c s="439" r="AA35"/>
      <c s="439" r="AB35"/>
      <c s="439" r="AC35"/>
      <c s="440" r="AD35"/>
      <c s="441" r="AE35"/>
      <c s="439" r="AF35"/>
      <c s="439" r="AG35"/>
      <c s="440" r="AH35"/>
      <c s="443" r="AI35"/>
      <c s="3" r="AJ35"/>
      <c s="3" r="AK35"/>
      <c s="3" r="AL35"/>
      <c s="3" r="AM35"/>
      <c s="3" r="AN35"/>
      <c s="3" r="AO35"/>
      <c s="3" r="AP35"/>
      <c s="3" r="AQ35"/>
      <c s="3" r="AR35"/>
      <c s="3" r="AS35"/>
      <c s="3" r="AT35"/>
      <c s="3" r="AU35"/>
      <c s="3" r="AV35"/>
      <c s="3" r="AW35"/>
      <c s="3" r="AX35"/>
    </row>
    <row customHeight="1" r="36" ht="21.0">
      <c t="s" s="444" r="A36">
        <v>2162</v>
      </c>
      <c t="s" s="445" r="J36">
        <v>2163</v>
      </c>
      <c t="s" s="445" r="O36">
        <v>2164</v>
      </c>
      <c t="s" s="445" r="T36">
        <v>2165</v>
      </c>
      <c t="s" s="445" r="Z36">
        <v>2166</v>
      </c>
      <c t="s" s="445" r="AE36">
        <v>2167</v>
      </c>
      <c s="3" r="AJ36"/>
      <c s="3" r="AK36"/>
      <c s="3" r="AL36"/>
      <c s="3" r="AM36"/>
      <c s="3" r="AN36"/>
      <c s="3" r="AO36"/>
      <c s="3" r="AP36"/>
      <c s="3" r="AQ36"/>
      <c s="3" r="AR36"/>
      <c s="3" r="AS36"/>
      <c s="3" r="AT36"/>
      <c s="3" r="AU36"/>
      <c s="3" r="AV36"/>
      <c s="3" r="AW36"/>
      <c s="3" r="AX36"/>
    </row>
    <row customHeight="1" r="37" ht="21.0">
      <c t="s" s="446" r="A37">
        <v>2168</v>
      </c>
      <c s="447" r="J37"/>
      <c t="s" s="448" r="L37">
        <v>2169</v>
      </c>
      <c s="449" r="M37"/>
      <c s="447" r="O37"/>
      <c t="s" s="448" r="Q37">
        <v>2170</v>
      </c>
      <c s="449" r="R37"/>
      <c s="447" r="T37"/>
      <c t="s" s="448" r="W37">
        <v>2171</v>
      </c>
      <c s="449" r="X37"/>
      <c s="447" r="Z37"/>
      <c t="s" s="448" r="AB37">
        <v>2172</v>
      </c>
      <c s="449" r="AC37"/>
      <c s="447" r="AE37"/>
      <c t="s" s="448" r="AG37">
        <v>2173</v>
      </c>
      <c s="449" r="AH37"/>
      <c s="3" r="AJ37"/>
      <c s="3" r="AK37"/>
      <c s="3" r="AL37"/>
      <c s="3" r="AM37"/>
      <c s="3" r="AN37"/>
      <c s="3" r="AO37"/>
      <c s="3" r="AP37"/>
      <c s="3" r="AQ37"/>
      <c s="3" r="AR37"/>
      <c s="3" r="AS37"/>
      <c s="3" r="AT37"/>
      <c s="3" r="AU37"/>
      <c s="3" r="AV37"/>
      <c s="3" r="AW37"/>
      <c s="3" r="AX37"/>
    </row>
    <row customHeight="1" r="38" ht="27.75">
      <c t="s" s="450" r="A38">
        <v>2174</v>
      </c>
      <c s="451" r="J38"/>
      <c s="452" r="K38"/>
      <c s="452" r="L38"/>
      <c s="452" r="M38"/>
      <c s="452" r="N38"/>
      <c s="452" r="O38"/>
      <c s="452" r="P38"/>
      <c s="452" r="Q38"/>
      <c s="452" r="R38"/>
      <c s="452" r="S38"/>
      <c s="452" r="T38"/>
      <c s="453" r="U38"/>
      <c s="452" r="V38"/>
      <c s="452" r="W38"/>
      <c s="452" r="X38"/>
      <c s="452" r="Y38"/>
      <c s="452" r="Z38"/>
      <c s="452" r="AA38"/>
      <c s="452" r="AB38"/>
      <c s="452" r="AC38"/>
      <c s="452" r="AD38"/>
      <c s="452" r="AE38"/>
      <c s="452" r="AF38"/>
      <c s="452" r="AG38"/>
      <c s="452" r="AH38"/>
      <c s="454" r="AI38"/>
      <c s="3" r="AJ38"/>
      <c s="3" r="AK38"/>
      <c s="3" r="AL38"/>
      <c s="3" r="AM38"/>
      <c s="3" r="AN38"/>
      <c s="3" r="AO38"/>
      <c s="3" r="AP38"/>
      <c s="3" r="AQ38"/>
      <c s="3" r="AR38"/>
      <c s="3" r="AS38"/>
      <c s="3" r="AT38"/>
      <c s="3" r="AU38"/>
      <c s="3" r="AV38"/>
      <c s="3" r="AW38"/>
      <c s="3" r="AX38"/>
    </row>
    <row customHeight="1" r="39" ht="18.0">
      <c t="s" s="455" r="A39">
        <v>2175</v>
      </c>
      <c s="3" r="AJ39"/>
      <c s="3" r="AK39"/>
      <c s="3" r="AL39"/>
      <c s="3" r="AM39"/>
      <c s="3" r="AN39"/>
      <c s="3" r="AO39"/>
      <c s="3" r="AP39"/>
      <c s="3" r="AQ39"/>
      <c s="3" r="AR39"/>
      <c s="3" r="AS39"/>
      <c s="3" r="AT39"/>
      <c s="3" r="AU39"/>
      <c s="3" r="AV39"/>
      <c s="3" r="AW39"/>
      <c s="3" r="AX39"/>
    </row>
    <row customHeight="1" r="40" ht="30.0">
      <c t="s" s="456" r="A40">
        <v>2176</v>
      </c>
      <c s="332" r="B40"/>
      <c s="332" r="C40"/>
      <c s="315" r="D40"/>
      <c s="332" r="E40"/>
      <c s="332" r="F40"/>
      <c s="457" r="G40"/>
      <c s="332" r="H40"/>
      <c s="332" r="I40"/>
      <c s="332" r="J40"/>
      <c s="332" r="K40"/>
      <c s="332" r="L40"/>
      <c s="332" r="M40"/>
      <c s="332" r="N40"/>
      <c s="332" r="O40"/>
      <c s="332" r="P40"/>
      <c s="332" r="Q40"/>
      <c t="s" s="458" r="R40">
        <v>2177</v>
      </c>
      <c s="332" r="S40"/>
      <c s="332" r="T40"/>
      <c s="315" r="U40"/>
      <c s="332" r="V40"/>
      <c s="459" r="W40"/>
      <c s="460" r="X40"/>
      <c s="460" r="Y40"/>
      <c s="460" r="Z40"/>
      <c s="460" r="AA40"/>
      <c s="460" r="AB40"/>
      <c s="460" r="AC40"/>
      <c s="460" r="AD40"/>
      <c s="460" r="AE40"/>
      <c s="460" r="AF40"/>
      <c s="460" r="AG40"/>
      <c s="460" r="AH40"/>
      <c s="461" r="AI40"/>
      <c s="3" r="AJ40"/>
      <c s="3" r="AK40"/>
      <c s="3" r="AL40"/>
      <c s="3" r="AM40"/>
      <c s="3" r="AN40"/>
      <c s="3" r="AO40"/>
      <c s="3" r="AP40"/>
      <c s="3" r="AQ40"/>
      <c s="3" r="AR40"/>
      <c s="3" r="AS40"/>
      <c s="3" r="AT40"/>
      <c s="3" r="AU40"/>
      <c s="3" r="AV40"/>
      <c s="3" r="AW40"/>
      <c s="3" r="AX40"/>
    </row>
    <row customHeight="1" r="41" ht="30.0">
      <c t="s" s="462" r="A41">
        <v>2178</v>
      </c>
      <c s="463" r="B41"/>
      <c s="463" r="C41"/>
      <c s="464" r="D41"/>
      <c s="463" r="E41"/>
      <c s="463" r="F41"/>
      <c s="463" r="G41"/>
      <c s="463" r="H41"/>
      <c s="463" r="I41"/>
      <c s="463" r="J41"/>
      <c s="463" r="K41"/>
      <c s="463" r="L41"/>
      <c s="463" r="M41"/>
      <c s="463" r="N41"/>
      <c s="463" r="O41"/>
      <c s="463" r="P41"/>
      <c s="463" r="Q41"/>
      <c t="s" s="458" r="R41">
        <v>2179</v>
      </c>
      <c s="463" r="S41"/>
      <c s="463" r="T41"/>
      <c s="464" r="U41"/>
      <c s="463" r="V41"/>
      <c s="465" r="W41"/>
      <c s="463" r="X41"/>
      <c s="463" r="Y41"/>
      <c s="463" r="Z41"/>
      <c s="463" r="AA41"/>
      <c s="463" r="AB41"/>
      <c s="463" r="AC41"/>
      <c s="463" r="AD41"/>
      <c s="463" r="AE41"/>
      <c s="463" r="AF41"/>
      <c s="463" r="AG41"/>
      <c s="463" r="AH41"/>
      <c s="466" r="AI41"/>
      <c s="3" r="AJ41"/>
      <c s="3" r="AK41"/>
      <c s="3" r="AL41"/>
      <c s="3" r="AM41"/>
      <c s="3" r="AN41"/>
      <c s="3" r="AO41"/>
      <c s="3" r="AP41"/>
      <c s="3" r="AQ41"/>
      <c s="3" r="AR41"/>
      <c s="3" r="AS41"/>
      <c s="3" r="AT41"/>
      <c s="3" r="AU41"/>
      <c s="3" r="AV41"/>
      <c s="3" r="AW41"/>
      <c s="3" r="AX41"/>
    </row>
    <row customHeight="1" r="42" ht="30.0">
      <c t="s" s="467" r="A42">
        <v>2180</v>
      </c>
      <c s="468" r="B42"/>
      <c s="468" r="C42"/>
      <c s="469" r="D42"/>
      <c s="468" r="E42"/>
      <c s="468" r="F42"/>
      <c s="468" r="G42"/>
      <c s="468" r="H42"/>
      <c s="470" r="I42"/>
      <c t="s" s="468" r="J42">
        <v>2181</v>
      </c>
      <c s="468" r="K42"/>
      <c s="468" r="L42"/>
      <c s="468" r="M42"/>
      <c s="470" r="N42"/>
      <c s="470" r="O42"/>
      <c t="s" s="468" r="P42">
        <v>2182</v>
      </c>
      <c s="468" r="Q42"/>
      <c s="468" r="R42"/>
      <c s="468" r="S42"/>
      <c s="471" r="T42"/>
      <c s="469" r="U42"/>
      <c s="468" r="V42"/>
      <c t="s" s="468" r="W42">
        <v>2183</v>
      </c>
      <c s="468" r="X42"/>
      <c s="468" r="Y42"/>
      <c s="468" r="Z42"/>
      <c s="471" r="AA42"/>
      <c s="468" r="AB42"/>
      <c s="468" r="AC42"/>
      <c s="468" r="AD42"/>
      <c t="s" s="468" r="AE42">
        <v>2184</v>
      </c>
      <c s="468" r="AF42"/>
      <c s="468" r="AG42"/>
      <c s="468" r="AH42"/>
      <c s="472" r="AI42"/>
      <c s="3" r="AJ42"/>
      <c s="3" r="AK42"/>
      <c s="3" r="AL42"/>
      <c s="3" r="AM42"/>
      <c s="3" r="AN42"/>
      <c s="3" r="AO42"/>
      <c s="3" r="AP42"/>
      <c s="3" r="AQ42"/>
      <c s="3" r="AR42"/>
      <c s="3" r="AS42"/>
      <c s="3" r="AT42"/>
      <c s="3" r="AU42"/>
      <c s="3" r="AV42"/>
      <c s="3" r="AW42"/>
      <c s="3" r="AX42"/>
    </row>
    <row customHeight="1" r="43" ht="13.5">
      <c s="3" r="A43"/>
      <c s="3" r="B43"/>
      <c s="3" r="C43"/>
      <c s="198" r="D43"/>
      <c s="3" r="E43"/>
      <c s="3" r="F43"/>
      <c s="3" r="G43"/>
      <c s="3" r="H43"/>
      <c s="3" r="I43"/>
      <c s="3" r="J43"/>
      <c s="3" r="K43"/>
      <c s="3" r="L43"/>
      <c s="3" r="M43"/>
      <c s="3" r="N43"/>
      <c s="3" r="O43"/>
      <c s="3" r="P43"/>
      <c s="3" r="Q43"/>
      <c s="3" r="R43"/>
      <c s="3" r="S43"/>
      <c s="3" r="T43"/>
      <c s="198" r="U43"/>
      <c s="3" r="V43"/>
      <c s="3" r="W43"/>
      <c s="3" r="X43"/>
      <c s="3" r="Y43"/>
      <c s="3" r="Z43"/>
      <c s="3" r="AA43"/>
      <c s="3" r="AB43"/>
      <c s="3" r="AC43"/>
      <c s="3" r="AD43"/>
      <c s="3" r="AE43"/>
      <c s="3" r="AF43"/>
      <c s="3" r="AG43"/>
      <c s="3" r="AH43"/>
      <c s="3" r="AI43"/>
      <c s="3" r="AJ43"/>
      <c s="3" r="AK43"/>
      <c s="3" r="AL43"/>
      <c s="3" r="AM43"/>
      <c s="3" r="AN43"/>
      <c s="3" r="AO43"/>
      <c s="3" r="AP43"/>
      <c s="3" r="AQ43"/>
      <c s="3" r="AR43"/>
      <c s="3" r="AS43"/>
      <c s="3" r="AT43"/>
      <c s="3" r="AU43"/>
      <c s="3" r="AV43"/>
      <c s="3" r="AW43"/>
      <c s="3" r="AX43"/>
    </row>
  </sheetData>
  <mergeCells count="82">
    <mergeCell ref="F9:Q9"/>
    <mergeCell ref="F8:Q8"/>
    <mergeCell ref="F12:O12"/>
    <mergeCell ref="F11:Q11"/>
    <mergeCell ref="F10:Q10"/>
    <mergeCell ref="R8:V9"/>
    <mergeCell ref="W8:X9"/>
    <mergeCell ref="W6:Y6"/>
    <mergeCell ref="F6:Q6"/>
    <mergeCell ref="V22:AG22"/>
    <mergeCell ref="V25:AG25"/>
    <mergeCell ref="J37:K37"/>
    <mergeCell ref="M37:N37"/>
    <mergeCell ref="W10:X11"/>
    <mergeCell ref="V17:AG17"/>
    <mergeCell ref="R13:AG13"/>
    <mergeCell ref="W12:AG12"/>
    <mergeCell ref="O36:S36"/>
    <mergeCell ref="A29:AI29"/>
    <mergeCell ref="A30:B30"/>
    <mergeCell ref="A31:B31"/>
    <mergeCell ref="AE36:AI36"/>
    <mergeCell ref="A35:B35"/>
    <mergeCell ref="A34:B34"/>
    <mergeCell ref="Z36:AD36"/>
    <mergeCell ref="V26:AG26"/>
    <mergeCell ref="V27:AG27"/>
    <mergeCell ref="V23:AG23"/>
    <mergeCell ref="V24:AG24"/>
    <mergeCell ref="AC37:AD37"/>
    <mergeCell ref="AE37:AF37"/>
    <mergeCell ref="V18:AG18"/>
    <mergeCell ref="V19:AG19"/>
    <mergeCell ref="V21:AG21"/>
    <mergeCell ref="V20:AG20"/>
    <mergeCell ref="E19:O19"/>
    <mergeCell ref="E20:O20"/>
    <mergeCell ref="A13:O13"/>
    <mergeCell ref="E21:O21"/>
    <mergeCell ref="E22:O22"/>
    <mergeCell ref="E18:O18"/>
    <mergeCell ref="E17:O17"/>
    <mergeCell ref="E24:O24"/>
    <mergeCell ref="E23:O23"/>
    <mergeCell ref="O4:Q4"/>
    <mergeCell ref="A4:I4"/>
    <mergeCell ref="J4:M4"/>
    <mergeCell ref="W7:X7"/>
    <mergeCell ref="F7:Q7"/>
    <mergeCell ref="A3:AI3"/>
    <mergeCell ref="W5:AI5"/>
    <mergeCell ref="S4:W4"/>
    <mergeCell ref="F1:AD1"/>
    <mergeCell ref="F5:Q5"/>
    <mergeCell ref="Z37:AA37"/>
    <mergeCell ref="AH37:AI37"/>
    <mergeCell ref="A36:I36"/>
    <mergeCell ref="A38:I38"/>
    <mergeCell ref="A37:I37"/>
    <mergeCell ref="T37:V37"/>
    <mergeCell ref="R37:S37"/>
    <mergeCell ref="A39:AI39"/>
    <mergeCell ref="X37:Y37"/>
    <mergeCell ref="O37:P37"/>
    <mergeCell ref="V16:AG16"/>
    <mergeCell ref="E16:O16"/>
    <mergeCell ref="R10:V11"/>
    <mergeCell ref="A10:E11"/>
    <mergeCell ref="A8:E9"/>
    <mergeCell ref="E27:O27"/>
    <mergeCell ref="E25:O25"/>
    <mergeCell ref="E26:O26"/>
    <mergeCell ref="A32:B32"/>
    <mergeCell ref="A33:B33"/>
    <mergeCell ref="T36:Y36"/>
    <mergeCell ref="J36:N36"/>
    <mergeCell ref="Y4:AI4"/>
    <mergeCell ref="AM3:AM4"/>
    <mergeCell ref="AN3:AN4"/>
    <mergeCell ref="AP3:AP4"/>
    <mergeCell ref="AQ3:AQ4"/>
    <mergeCell ref="AO3:AO4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3" width="10.0"/>
    <col min="4" customWidth="1" max="4" width="18.57"/>
    <col min="5" customWidth="1" max="5" width="5.71"/>
    <col min="6" customWidth="1" max="6" width="2.29"/>
    <col min="7" customWidth="1" max="7" width="5.71"/>
    <col min="8" customWidth="1" max="11" width="10.0"/>
    <col min="12" customWidth="1" max="12" width="5.71"/>
    <col min="13" customWidth="1" max="13" width="2.29"/>
    <col min="14" customWidth="1" max="14" width="5.71"/>
    <col min="15" customWidth="1" max="15" width="10.0"/>
  </cols>
  <sheetData>
    <row customHeight="1" r="1" ht="12.75">
      <c s="3" r="D1"/>
      <c s="3" r="E1"/>
      <c s="3" r="F1"/>
      <c s="3" r="G1"/>
      <c s="3" r="L1"/>
      <c s="3" r="M1"/>
      <c s="3" r="N1"/>
    </row>
    <row customHeight="1" r="2" ht="33.75">
      <c t="s" s="145" r="B2">
        <v>2185</v>
      </c>
    </row>
    <row customHeight="1" r="3" ht="15.75">
      <c t="str" s="119" r="B3">
        <f>'Spielplan Sa'!A4</f>
        <v>männlich U16</v>
      </c>
    </row>
    <row customHeight="1" r="4" ht="12.75">
      <c s="3" r="D4"/>
      <c s="3" r="E4"/>
      <c s="3" r="F4"/>
      <c s="3" r="G4"/>
      <c s="3" r="L4"/>
      <c s="3" r="M4"/>
      <c s="3" r="N4"/>
    </row>
    <row customHeight="1" r="5" ht="12.75">
      <c s="3" r="D5"/>
      <c s="3" r="E5"/>
      <c s="3" r="F5"/>
      <c s="3" r="G5"/>
      <c s="3" r="L5"/>
      <c s="3" r="M5"/>
      <c s="3" r="N5"/>
    </row>
    <row customHeight="1" r="6" ht="18.0">
      <c t="s" s="78" r="B6">
        <v>2186</v>
      </c>
      <c s="3" r="D6"/>
      <c s="3" r="E6"/>
      <c s="3" r="F6"/>
      <c s="3" r="G6"/>
      <c t="s" s="78" r="H6">
        <v>2187</v>
      </c>
      <c s="3" r="L6"/>
      <c s="3" r="M6"/>
      <c s="3" r="N6"/>
    </row>
    <row customHeight="1" r="7" ht="12.75">
      <c s="3" r="D7"/>
      <c s="3" r="E7"/>
      <c s="3" r="F7"/>
      <c s="3" r="G7"/>
      <c s="3" r="L7"/>
      <c s="3" r="M7"/>
      <c s="3" r="N7"/>
    </row>
    <row customHeight="1" r="8" ht="18.0">
      <c t="s" s="151" r="B8">
        <v>2188</v>
      </c>
      <c t="str" s="78" r="C8">
        <f>'Gruppe A'!H35</f>
        <v>VfL Kellinghusen</v>
      </c>
      <c s="3" r="D8"/>
      <c t="str" s="151" r="E8">
        <f>'Gruppe A'!Z35</f>
        <v>10</v>
      </c>
      <c t="s" s="78" r="F8">
        <v>2189</v>
      </c>
      <c t="str" s="151" r="G8">
        <f>'Gruppe A'!AB35</f>
        <v>0</v>
      </c>
      <c t="s" s="151" r="H8">
        <v>2190</v>
      </c>
      <c t="str" s="78" r="I8">
        <f>'Gruppe B'!H35</f>
        <v>TV Brettorf</v>
      </c>
      <c t="str" s="151" r="L8">
        <f>'Gruppe B'!Z35</f>
        <v>8</v>
      </c>
      <c t="s" s="78" r="M8">
        <v>2191</v>
      </c>
      <c t="str" s="151" r="N8">
        <f>'Gruppe B'!AB35</f>
        <v>2</v>
      </c>
    </row>
    <row customHeight="1" r="9" ht="18.0">
      <c t="s" s="151" r="B9">
        <v>2192</v>
      </c>
      <c t="str" s="78" r="C9">
        <f>'Gruppe A'!H36</f>
        <v>TSV Grafenau</v>
      </c>
      <c s="113" r="D9"/>
      <c t="str" s="151" r="E9">
        <f>'Gruppe A'!Z36</f>
        <v>6</v>
      </c>
      <c t="s" s="78" r="F9">
        <v>2193</v>
      </c>
      <c t="str" s="151" r="G9">
        <f>'Gruppe A'!AB36</f>
        <v>4</v>
      </c>
      <c t="s" s="151" r="H9">
        <v>2194</v>
      </c>
      <c t="str" s="78" r="I9">
        <f>'Gruppe B'!H36</f>
        <v>NlV Vaihingen</v>
      </c>
      <c t="str" s="151" r="L9">
        <f>'Gruppe B'!Z36</f>
        <v>8</v>
      </c>
      <c t="s" s="78" r="M9">
        <v>2195</v>
      </c>
      <c t="str" s="151" r="N9">
        <f>'Gruppe B'!AB36</f>
        <v>2</v>
      </c>
    </row>
    <row customHeight="1" r="10" ht="18.0">
      <c t="s" s="151" r="B10">
        <v>2196</v>
      </c>
      <c t="str" s="78" r="C10">
        <f>'Gruppe A'!H37</f>
        <v>TV Wünschmichelbach</v>
      </c>
      <c s="113" r="D10"/>
      <c t="str" s="151" r="E10">
        <f>'Gruppe A'!Z37</f>
        <v>6</v>
      </c>
      <c t="s" s="78" r="F10">
        <v>2197</v>
      </c>
      <c t="str" s="151" r="G10">
        <f>'Gruppe A'!AB37</f>
        <v>4</v>
      </c>
      <c t="s" s="151" r="H10">
        <v>2198</v>
      </c>
      <c t="str" s="78" r="I10">
        <f>'Gruppe B'!H37</f>
        <v>TV Segnitz</v>
      </c>
      <c t="str" s="151" r="L10">
        <f>'Gruppe B'!Z37</f>
        <v>6</v>
      </c>
      <c t="s" s="78" r="M10">
        <v>2199</v>
      </c>
      <c t="str" s="151" r="N10">
        <f>'Gruppe B'!AB37</f>
        <v>4</v>
      </c>
    </row>
    <row customHeight="1" r="11" ht="18.0">
      <c t="s" s="151" r="B11">
        <v>2200</v>
      </c>
      <c t="str" s="78" r="C11">
        <f>'Gruppe A'!H38</f>
        <v>TV Elsava Elsenfeld</v>
      </c>
      <c s="78" r="D11"/>
      <c t="str" s="151" r="E11">
        <f>'Gruppe A'!Z38</f>
        <v>6</v>
      </c>
      <c t="s" s="78" r="F11">
        <v>2201</v>
      </c>
      <c t="str" s="151" r="G11">
        <f>'Gruppe A'!AB38</f>
        <v>4</v>
      </c>
      <c t="s" s="151" r="H11">
        <v>2202</v>
      </c>
      <c t="str" s="78" r="I11">
        <f>'Gruppe B'!H38</f>
        <v>SV Kubschütz</v>
      </c>
      <c t="str" s="151" r="L11">
        <f>'Gruppe B'!Z38</f>
        <v>6</v>
      </c>
      <c t="s" s="78" r="M11">
        <v>2203</v>
      </c>
      <c t="str" s="151" r="N11">
        <f>'Gruppe B'!AB38</f>
        <v>4</v>
      </c>
    </row>
    <row customHeight="1" r="12" ht="18.0">
      <c t="s" s="151" r="B12">
        <v>2204</v>
      </c>
      <c t="str" s="78" r="C12">
        <f>'Gruppe A'!H39</f>
        <v>MTSV Selsingen</v>
      </c>
      <c s="78" r="D12"/>
      <c t="str" s="151" r="E12">
        <f>'Gruppe A'!Z39</f>
        <v>2</v>
      </c>
      <c t="s" s="78" r="F12">
        <v>2205</v>
      </c>
      <c t="str" s="151" r="G12">
        <f>'Gruppe A'!AB39</f>
        <v>8</v>
      </c>
      <c t="s" s="151" r="H12">
        <v>2206</v>
      </c>
      <c t="str" s="78" r="I12">
        <f>'Gruppe B'!H39</f>
        <v>VfL Pinneberg</v>
      </c>
      <c t="str" s="151" r="L12">
        <f>'Gruppe B'!Z39</f>
        <v>2</v>
      </c>
      <c t="s" s="78" r="M12">
        <v>2207</v>
      </c>
      <c t="str" s="151" r="N12">
        <f>'Gruppe B'!AB39</f>
        <v>8</v>
      </c>
    </row>
    <row customHeight="1" r="13" ht="18.0">
      <c t="s" s="151" r="B13">
        <v>2208</v>
      </c>
      <c t="str" s="78" r="C13">
        <f>'Gruppe A'!H40</f>
        <v>TSV Hagen</v>
      </c>
      <c s="78" r="D13"/>
      <c t="str" s="151" r="E13">
        <f>'Gruppe A'!Z40</f>
        <v>0</v>
      </c>
      <c t="s" s="78" r="F13">
        <v>2209</v>
      </c>
      <c t="str" s="151" r="G13">
        <f>'Gruppe A'!AB40</f>
        <v>10</v>
      </c>
      <c t="s" s="151" r="H13">
        <v>2210</v>
      </c>
      <c t="str" s="78" r="I13">
        <f>'Gruppe B'!H40</f>
        <v>TV Dieburg</v>
      </c>
      <c t="str" s="151" r="L13">
        <f>'Gruppe B'!Z40</f>
        <v>0</v>
      </c>
      <c t="s" s="78" r="M13">
        <v>2211</v>
      </c>
      <c t="str" s="151" r="N13">
        <f>'Gruppe B'!AB40</f>
        <v>10</v>
      </c>
    </row>
    <row customHeight="1" r="14" ht="12.75">
      <c s="3" r="D14"/>
      <c s="473" r="E14"/>
      <c s="3" r="F14"/>
      <c s="473" r="G14"/>
      <c s="473" r="L14"/>
      <c s="3" r="M14"/>
      <c s="473" r="N14"/>
    </row>
    <row customHeight="1" r="15" ht="12.75">
      <c s="3" r="D15"/>
      <c s="473" r="E15"/>
      <c s="3" r="F15"/>
      <c s="473" r="G15"/>
      <c s="473" r="L15"/>
      <c s="3" r="M15"/>
      <c s="473" r="N15"/>
    </row>
    <row customHeight="1" r="16" ht="12.75">
      <c s="3" r="D16"/>
      <c s="473" r="E16"/>
      <c s="3" r="F16"/>
      <c s="473" r="G16"/>
      <c s="473" r="L16"/>
      <c s="3" r="M16"/>
      <c s="473" r="N16"/>
    </row>
    <row customHeight="1" r="17" ht="12.75">
      <c s="3" r="D17"/>
      <c s="473" r="E17"/>
      <c s="3" r="F17"/>
      <c s="473" r="G17"/>
      <c s="473" r="L17"/>
      <c s="3" r="M17"/>
      <c s="473" r="N17"/>
    </row>
    <row customHeight="1" r="18" ht="18.0">
      <c t="s" s="78" r="B18">
        <v>2212</v>
      </c>
      <c s="3" r="D18"/>
      <c s="473" r="E18"/>
      <c s="3" r="F18"/>
      <c s="473" r="G18"/>
      <c t="s" s="78" r="H18">
        <v>2213</v>
      </c>
      <c s="473" r="L18"/>
      <c s="3" r="M18"/>
      <c s="473" r="N18"/>
    </row>
    <row customHeight="1" r="19" ht="12.75">
      <c s="3" r="D19"/>
      <c s="473" r="E19"/>
      <c s="3" r="F19"/>
      <c s="473" r="G19"/>
      <c s="473" r="L19"/>
      <c s="3" r="M19"/>
      <c s="473" r="N19"/>
    </row>
    <row customHeight="1" r="20" ht="18.0">
      <c t="s" s="151" r="B20">
        <v>2214</v>
      </c>
      <c t="str" s="78" r="C20">
        <f>'Gruppe C'!H38</f>
        <v>TV Vaihingen/Enz</v>
      </c>
      <c s="3" r="D20"/>
      <c t="str" s="151" r="E20">
        <f>'Gruppe C'!Z38</f>
        <v>12</v>
      </c>
      <c t="s" s="78" r="F20">
        <v>2215</v>
      </c>
      <c t="str" s="151" r="G20">
        <f>'Gruppe C'!AB38</f>
        <v>0</v>
      </c>
      <c t="s" s="151" r="H20">
        <v>2216</v>
      </c>
      <c t="str" s="78" r="I20">
        <f>'Gruppe D'!H38</f>
        <v>TSV Gärtringen</v>
      </c>
      <c t="str" s="151" r="L20">
        <f>'Gruppe D'!Z38</f>
        <v>12</v>
      </c>
      <c t="s" s="78" r="M20">
        <v>2217</v>
      </c>
      <c t="str" s="151" r="N20">
        <f>'Gruppe D'!AB38</f>
        <v>0</v>
      </c>
    </row>
    <row customHeight="1" r="21" ht="18.0">
      <c t="s" s="151" r="B21">
        <v>2218</v>
      </c>
      <c t="str" s="78" r="C21">
        <f>'Gruppe C'!H39</f>
        <v>TSV Calw</v>
      </c>
      <c s="78" r="D21"/>
      <c t="str" s="151" r="E21">
        <f>'Gruppe C'!Z39</f>
        <v>10</v>
      </c>
      <c t="s" s="78" r="F21">
        <v>2219</v>
      </c>
      <c t="str" s="151" r="G21">
        <f>'Gruppe C'!AB39</f>
        <v>2</v>
      </c>
      <c t="s" s="151" r="H21">
        <v>2220</v>
      </c>
      <c t="str" s="78" r="I21">
        <f>'Gruppe D'!H39</f>
        <v>Berliner Turnerschaft</v>
      </c>
      <c s="78" r="J21"/>
      <c s="78" r="K21"/>
      <c t="str" s="151" r="L21">
        <f>'Gruppe D'!Z39</f>
        <v>8</v>
      </c>
      <c t="s" s="78" r="M21">
        <v>2221</v>
      </c>
      <c t="str" s="151" r="N21">
        <f>'Gruppe D'!AB39</f>
        <v>4</v>
      </c>
    </row>
    <row customHeight="1" r="22" ht="18.0">
      <c t="s" s="151" r="B22">
        <v>2222</v>
      </c>
      <c t="str" s="78" r="C22">
        <f>'Gruppe C'!H40</f>
        <v>Leichlinger TV</v>
      </c>
      <c s="78" r="D22"/>
      <c t="str" s="151" r="E22">
        <f>'Gruppe C'!Z40</f>
        <v>8</v>
      </c>
      <c t="s" s="78" r="F22">
        <v>2223</v>
      </c>
      <c t="str" s="151" r="G22">
        <f>'Gruppe C'!AB40</f>
        <v>4</v>
      </c>
      <c t="s" s="151" r="H22">
        <v>2224</v>
      </c>
      <c t="str" s="78" r="I22">
        <f>'Gruppe D'!H40</f>
        <v>TV Waibsatdt</v>
      </c>
      <c s="78" r="J22"/>
      <c s="78" r="K22"/>
      <c t="str" s="151" r="L22">
        <f>'Gruppe D'!Z40</f>
        <v>6</v>
      </c>
      <c t="s" s="78" r="M22">
        <v>2225</v>
      </c>
      <c t="str" s="151" r="N22">
        <f>'Gruppe D'!AB40</f>
        <v>6</v>
      </c>
    </row>
    <row customHeight="1" r="23" ht="18.0">
      <c t="s" s="151" r="B23">
        <v>2226</v>
      </c>
      <c t="str" s="78" r="C23">
        <f>'Gruppe C'!H41</f>
        <v>TS Thiersheim</v>
      </c>
      <c s="78" r="D23"/>
      <c t="str" s="151" r="E23">
        <f>'Gruppe C'!Z41</f>
        <v>6</v>
      </c>
      <c t="s" s="78" r="F23">
        <v>2227</v>
      </c>
      <c t="str" s="151" r="G23">
        <f>'Gruppe C'!AB41</f>
        <v>6</v>
      </c>
      <c t="s" s="151" r="H23">
        <v>2228</v>
      </c>
      <c t="str" s="78" r="I23">
        <f>'Gruppe D'!H41</f>
        <v>SV Düdenbüttel</v>
      </c>
      <c s="78" r="J23"/>
      <c s="78" r="K23"/>
      <c t="str" s="151" r="L23">
        <f>'Gruppe D'!Z41</f>
        <v>10</v>
      </c>
      <c t="s" s="78" r="M23">
        <v>2229</v>
      </c>
      <c t="str" s="151" r="N23">
        <f>'Gruppe D'!AB41</f>
        <v>2</v>
      </c>
    </row>
    <row customHeight="1" r="24" ht="18.0">
      <c t="s" s="151" r="B24">
        <v>2230</v>
      </c>
      <c t="str" s="78" r="C24">
        <f>'Gruppe C'!H42</f>
        <v>TB Oppau</v>
      </c>
      <c s="78" r="D24"/>
      <c t="str" s="151" r="E24">
        <f>'Gruppe C'!Z42</f>
        <v>4</v>
      </c>
      <c t="s" s="78" r="F24">
        <v>2231</v>
      </c>
      <c t="str" s="151" r="G24">
        <f>'Gruppe C'!AB42</f>
        <v>8</v>
      </c>
      <c t="s" s="151" r="H24">
        <v>2232</v>
      </c>
      <c t="str" s="78" r="I24">
        <f>'Gruppe D'!H42</f>
        <v>TV Eibach</v>
      </c>
      <c s="78" r="J24"/>
      <c s="78" r="K24"/>
      <c t="str" s="151" r="L24">
        <f>'Gruppe D'!Z42</f>
        <v>4</v>
      </c>
      <c t="s" s="78" r="M24">
        <v>2233</v>
      </c>
      <c t="str" s="151" r="N24">
        <f>'Gruppe D'!AB42</f>
        <v>8</v>
      </c>
    </row>
    <row customHeight="1" r="25" ht="18.0">
      <c t="s" s="151" r="B25">
        <v>2234</v>
      </c>
      <c t="str" s="78" r="C25">
        <f>'Gruppe C'!H43</f>
        <v>TSV Lola</v>
      </c>
      <c s="78" r="D25"/>
      <c t="str" s="151" r="E25">
        <f>'Gruppe C'!Z43</f>
        <v>2</v>
      </c>
      <c t="s" s="78" r="F25">
        <v>2235</v>
      </c>
      <c t="str" s="151" r="G25">
        <f>'Gruppe C'!AB43</f>
        <v>10</v>
      </c>
      <c t="s" s="151" r="H25">
        <v>2236</v>
      </c>
      <c t="str" s="78" r="I25">
        <f>'Gruppe D'!H43</f>
        <v>Großenasper SV</v>
      </c>
      <c s="78" r="J25"/>
      <c s="78" r="K25"/>
      <c t="str" s="151" r="L25">
        <f>'Gruppe D'!Z43</f>
        <v>2</v>
      </c>
      <c t="s" s="78" r="M25">
        <v>2237</v>
      </c>
      <c t="str" s="151" r="N25">
        <f>'Gruppe D'!AB43</f>
        <v>10</v>
      </c>
    </row>
    <row customHeight="1" r="26" ht="18.0">
      <c t="s" s="151" r="B26">
        <v>2238</v>
      </c>
      <c t="str" s="78" r="C26">
        <f>'Gruppe C'!H44</f>
        <v>TV Langen</v>
      </c>
      <c s="3" r="D26"/>
      <c t="str" s="151" r="E26">
        <f>'Gruppe C'!Z44</f>
        <v>0</v>
      </c>
      <c t="s" s="78" r="F26">
        <v>2239</v>
      </c>
      <c t="str" s="151" r="G26">
        <f>'Gruppe C'!AB44</f>
        <v>12</v>
      </c>
      <c t="s" s="151" r="H26">
        <v>2240</v>
      </c>
      <c t="str" s="78" r="I26">
        <f>'Gruppe D'!H44</f>
        <v>TV Voerde</v>
      </c>
      <c s="78" r="J26"/>
      <c s="78" r="K26"/>
      <c t="str" s="151" r="L26">
        <f>'Gruppe D'!Z44</f>
        <v>0</v>
      </c>
      <c t="s" s="78" r="M26">
        <v>2241</v>
      </c>
      <c t="str" s="151" r="N26">
        <f>'Gruppe D'!AB44</f>
        <v>12</v>
      </c>
      <c s="4" r="O26"/>
    </row>
    <row customHeight="1" r="27" ht="12.75">
      <c s="3" r="D27"/>
      <c s="473" r="E27"/>
      <c s="3" r="F27"/>
      <c s="3" r="G27"/>
      <c s="3" r="L27"/>
      <c s="3" r="M27"/>
      <c s="3" r="N27"/>
    </row>
  </sheetData>
  <mergeCells count="2">
    <mergeCell ref="B2:N2"/>
    <mergeCell ref="B3:N3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4.71"/>
    <col min="2" customWidth="1" max="2" width="7.0"/>
    <col min="3" customWidth="1" max="3" width="7.71"/>
    <col min="4" customWidth="1" max="4" width="16.71"/>
    <col min="5" customWidth="1" max="5" width="2.71"/>
    <col min="6" customWidth="1" max="7" width="16.71"/>
    <col min="8" customWidth="1" max="8" width="9.71"/>
    <col min="9" customWidth="1" max="9" width="7.71"/>
    <col min="10" customWidth="1" max="10" width="16.71"/>
    <col min="11" customWidth="1" max="11" width="2.71"/>
    <col min="12" customWidth="1" max="13" width="16.71"/>
    <col min="14" customWidth="1" max="14" width="9.71"/>
  </cols>
  <sheetData>
    <row customHeight="1" r="1" ht="20.25">
      <c t="str" s="1" r="A1">
        <f>'Spielplan Sa'!A1</f>
        <v>Deutsche Meisterschaft der männlichen Jugend U 16 im Feldfaustball 2014</v>
      </c>
      <c s="1" r="B1"/>
      <c s="1" r="C1"/>
      <c s="1" r="D1"/>
      <c s="142" r="E1"/>
      <c s="1" r="F1"/>
      <c s="1" r="G1"/>
      <c s="3" r="H1"/>
      <c s="3" r="I1"/>
      <c s="3" r="J1"/>
      <c s="41" r="K1"/>
      <c s="3" r="L1"/>
      <c s="3" r="M1"/>
      <c s="3" r="N1"/>
    </row>
    <row customHeight="1" r="2" ht="12.75">
      <c t="str" s="4" r="A2">
        <f>'Spielplan Sa'!A2</f>
        <v>Samstag/Sonntag</v>
      </c>
      <c s="4" r="B2"/>
      <c s="4" r="C2"/>
      <c t="str" s="8" r="D2">
        <f>'Spielplan Sa'!F2</f>
        <v>9/27/2014</v>
      </c>
      <c t="str" s="6" r="E2">
        <f>'Spielplan Sa'!H2</f>
        <v>/</v>
      </c>
      <c t="str" s="8" r="F2">
        <f>'Spielplan Sa'!I2</f>
        <v>9/28/2014</v>
      </c>
      <c s="3" r="G2"/>
      <c s="3" r="H2"/>
      <c s="3" r="I2"/>
      <c s="3" r="J2"/>
      <c s="41" r="K2"/>
      <c s="3" r="L2"/>
      <c s="3" r="M2"/>
      <c s="3" r="N2"/>
    </row>
    <row customHeight="1" r="3" ht="12.75">
      <c t="str" s="4" r="A3">
        <f>'Spielplan Sa'!A3</f>
        <v>Eibach</v>
      </c>
      <c s="6" r="B3"/>
      <c s="4" r="C3"/>
      <c t="str" s="4" r="D3">
        <f>'Spielplan Sa'!F3</f>
        <v>TV Eibach 03</v>
      </c>
      <c s="41" r="E3"/>
      <c s="3" r="F3"/>
      <c s="3" r="G3"/>
      <c s="3" r="H3"/>
      <c s="3" r="I3"/>
      <c s="3" r="J3"/>
      <c s="41" r="K3"/>
      <c s="3" r="L3"/>
      <c s="3" r="M3"/>
      <c s="3" r="N3"/>
    </row>
    <row customHeight="1" r="4" ht="16.5">
      <c t="str" s="4" r="A4">
        <f>'Spielplan Sa'!A4</f>
        <v>männlich U16</v>
      </c>
      <c s="4" r="B4"/>
      <c s="4" r="C4"/>
      <c s="4" r="D4"/>
      <c s="6" r="E4"/>
      <c s="4" r="F4"/>
      <c s="4" r="G4"/>
      <c t="s" s="4" r="H4">
        <v>2242</v>
      </c>
      <c s="4" r="I4"/>
      <c s="4" r="J4"/>
      <c s="6" r="K4"/>
      <c s="4" r="L4"/>
      <c s="3" r="M4"/>
      <c s="3" r="N4"/>
    </row>
    <row customHeight="1" r="5" ht="16.5">
      <c s="3" r="A5"/>
      <c s="41" r="B5"/>
      <c s="3" r="C5"/>
      <c s="3" r="D5"/>
      <c s="41" r="E5"/>
      <c s="3" r="F5"/>
      <c s="3" r="G5"/>
      <c s="3" r="H5"/>
      <c s="3" r="I5"/>
      <c s="3" r="J5"/>
      <c s="41" r="K5"/>
      <c s="3" r="L5"/>
      <c s="3" r="M5"/>
      <c s="3" r="N5"/>
    </row>
    <row customHeight="1" r="6" ht="16.5">
      <c t="s" s="474" r="A6">
        <v>2243</v>
      </c>
      <c t="s" s="475" r="B6">
        <v>2244</v>
      </c>
      <c t="s" s="474" r="C6">
        <v>2245</v>
      </c>
      <c t="s" s="476" r="D6">
        <v>2246</v>
      </c>
      <c t="s" s="474" r="G6">
        <v>2247</v>
      </c>
      <c s="474" r="H6"/>
      <c t="s" s="474" r="I6">
        <v>2248</v>
      </c>
      <c t="s" s="476" r="J6">
        <v>2249</v>
      </c>
      <c t="s" s="474" r="M6">
        <v>2250</v>
      </c>
      <c t="s" s="474" r="N6">
        <v>2251</v>
      </c>
    </row>
    <row customHeight="1" r="7" ht="16.5">
      <c s="477" r="A7">
        <v>1.0</v>
      </c>
      <c s="478" r="B7">
        <v>0.375</v>
      </c>
      <c s="477" r="C7">
        <v>101.0</v>
      </c>
      <c t="s" s="479" r="D7">
        <v>2252</v>
      </c>
      <c t="s" s="480" r="E7">
        <v>2253</v>
      </c>
      <c t="s" s="481" r="F7">
        <v>2254</v>
      </c>
      <c t="s" s="477" r="G7">
        <v>2255</v>
      </c>
      <c t="s" s="477" r="H7">
        <v>2256</v>
      </c>
      <c s="477" r="I7">
        <v>102.0</v>
      </c>
      <c t="s" s="479" r="J7">
        <v>2257</v>
      </c>
      <c t="s" s="480" r="K7">
        <v>2258</v>
      </c>
      <c t="s" s="481" r="L7">
        <v>2259</v>
      </c>
      <c t="s" s="477" r="M7">
        <v>2260</v>
      </c>
      <c t="s" s="477" r="N7">
        <v>2261</v>
      </c>
    </row>
    <row customHeight="1" r="8" ht="16.5">
      <c s="482" r="A8"/>
      <c s="483" r="B8"/>
      <c s="482" r="C8"/>
      <c t="str" s="484" r="D8">
        <f>'Abschlusstabelle Sa'!C9</f>
        <v>TSV Grafenau</v>
      </c>
      <c t="s" s="485" r="E8">
        <v>2262</v>
      </c>
      <c t="str" s="486" r="F8">
        <f>'Abschlusstabelle Sa'!I10</f>
        <v>TV Segnitz</v>
      </c>
      <c t="str" s="482" r="G8">
        <f>'Abschlusstabelle Sa'!I20</f>
        <v>TSV Gärtringen</v>
      </c>
      <c s="482" r="H8"/>
      <c s="482" r="I8"/>
      <c t="str" s="484" r="J8">
        <f>'Abschlusstabelle Sa'!C21</f>
        <v>TSV Calw</v>
      </c>
      <c t="s" s="485" r="K8">
        <v>2263</v>
      </c>
      <c t="str" s="486" r="L8">
        <f>'Abschlusstabelle Sa'!I22</f>
        <v>TV Waibsatdt</v>
      </c>
      <c t="str" s="482" r="M8">
        <f>'Abschlusstabelle Sa'!C8</f>
        <v>VfL Kellinghusen</v>
      </c>
      <c s="482" r="N8"/>
    </row>
    <row customHeight="1" r="9" ht="16.5">
      <c s="477" r="A9">
        <v>2.0</v>
      </c>
      <c t="s" s="478" r="B9">
        <v>2264</v>
      </c>
      <c s="477" r="C9">
        <v>103.0</v>
      </c>
      <c t="s" s="479" r="D9">
        <v>2265</v>
      </c>
      <c t="s" s="480" r="E9">
        <v>2266</v>
      </c>
      <c t="s" s="481" r="F9">
        <v>2267</v>
      </c>
      <c t="s" s="477" r="G9">
        <v>2268</v>
      </c>
      <c t="s" s="477" r="H9">
        <v>2269</v>
      </c>
      <c s="477" r="I9">
        <v>104.0</v>
      </c>
      <c t="s" s="479" r="J9">
        <v>2270</v>
      </c>
      <c t="s" s="480" r="K9">
        <v>2271</v>
      </c>
      <c t="s" s="481" r="L9">
        <v>2272</v>
      </c>
      <c t="s" s="477" r="M9">
        <v>2273</v>
      </c>
      <c t="s" s="477" r="N9">
        <v>2274</v>
      </c>
    </row>
    <row customHeight="1" r="10" ht="16.5">
      <c s="482" r="A10"/>
      <c s="483" r="B10"/>
      <c s="482" r="C10"/>
      <c t="str" s="484" r="D10">
        <f>'Abschlusstabelle Sa'!I9</f>
        <v>NlV Vaihingen</v>
      </c>
      <c t="s" s="485" r="E10">
        <v>2275</v>
      </c>
      <c t="str" s="486" r="F10">
        <f>'Abschlusstabelle Sa'!C10</f>
        <v>TV Wünschmichelbach</v>
      </c>
      <c t="str" s="482" r="G10">
        <f>'Abschlusstabelle Sa'!C20</f>
        <v>TV Vaihingen/Enz</v>
      </c>
      <c s="482" r="H10"/>
      <c s="482" r="I10"/>
      <c t="str" s="484" r="J10">
        <f>'Abschlusstabelle Sa'!I21</f>
        <v>Berliner Turnerschaft</v>
      </c>
      <c t="s" s="485" r="K10">
        <v>2276</v>
      </c>
      <c t="str" s="486" r="L10">
        <f>'Abschlusstabelle Sa'!C22</f>
        <v>Leichlinger TV</v>
      </c>
      <c t="str" s="482" r="M10">
        <f>'Abschlusstabelle Sa'!I8</f>
        <v>TV Brettorf</v>
      </c>
      <c s="482" r="N10"/>
    </row>
    <row customHeight="1" r="11" ht="16.5">
      <c s="477" r="A11">
        <v>3.0</v>
      </c>
      <c t="s" s="478" r="B11">
        <v>2277</v>
      </c>
      <c s="477" r="C11">
        <v>105.0</v>
      </c>
      <c t="s" s="479" r="D11">
        <v>2278</v>
      </c>
      <c t="s" s="480" r="E11">
        <v>2279</v>
      </c>
      <c t="s" s="481" r="F11">
        <v>2280</v>
      </c>
      <c t="s" s="477" r="G11">
        <v>2281</v>
      </c>
      <c t="s" s="477" r="H11">
        <v>2282</v>
      </c>
      <c s="477" r="I11">
        <v>106.0</v>
      </c>
      <c t="s" s="479" r="J11">
        <v>2283</v>
      </c>
      <c t="s" s="480" r="K11">
        <v>2284</v>
      </c>
      <c t="s" s="481" r="L11">
        <v>2285</v>
      </c>
      <c t="s" s="477" r="M11">
        <v>2286</v>
      </c>
      <c t="s" s="477" r="N11">
        <v>2287</v>
      </c>
    </row>
    <row customHeight="1" r="12" ht="16.5">
      <c s="482" r="A12"/>
      <c s="483" r="B12"/>
      <c s="482" r="C12"/>
      <c t="str" s="484" r="D12">
        <f>'Abschlusstabelle Sa'!I20</f>
        <v>TSV Gärtringen</v>
      </c>
      <c t="s" s="485" r="E12">
        <v>2288</v>
      </c>
      <c t="str" s="486" r="F12">
        <f>IF('Ergebnisse So'!$AK5+'Ergebnisse So'!AM5=0,"",IF('Ergebnisse So'!$AK5=2,'Ergebnisse So'!$H5,'Ergebnisse So'!$J5))</f>
        <v>TSV Grafenau</v>
      </c>
      <c t="str" s="482" r="G12">
        <f>IF('Ergebnisse So'!$AK5+'Ergebnisse So'!AM5=0,"",IF('Ergebnisse So'!$AK5=2,'Ergebnisse So'!$J5,'Ergebnisse So'!$H5))</f>
        <v>TV Segnitz</v>
      </c>
      <c s="482" r="H12"/>
      <c s="482" r="I12"/>
      <c t="str" s="484" r="J12">
        <f>'Abschlusstabelle Sa'!C8</f>
        <v>VfL Kellinghusen</v>
      </c>
      <c t="s" s="485" r="K12">
        <v>2289</v>
      </c>
      <c t="str" s="486" r="L12">
        <f>IF('Ergebnisse So'!$AK6+'Ergebnisse So'!AM6=0,"",IF('Ergebnisse So'!$AK6=2,'Ergebnisse So'!$H6,'Ergebnisse So'!$J6))</f>
        <v>TSV Calw</v>
      </c>
      <c t="str" s="482" r="M12">
        <f>IF('Ergebnisse So'!$AK6+'Ergebnisse So'!AM6=0,"",IF('Ergebnisse So'!$AK6=2,'Ergebnisse So'!$J6,'Ergebnisse So'!$H6))</f>
        <v>TV Waibsatdt</v>
      </c>
      <c s="482" r="N12"/>
    </row>
    <row customHeight="1" r="13" ht="16.5">
      <c s="477" r="A13">
        <v>4.0</v>
      </c>
      <c t="s" s="478" r="B13">
        <v>2290</v>
      </c>
      <c s="477" r="C13">
        <v>107.0</v>
      </c>
      <c t="s" s="479" r="D13">
        <v>2291</v>
      </c>
      <c t="s" s="480" r="E13">
        <v>2292</v>
      </c>
      <c t="s" s="481" r="F13">
        <v>2293</v>
      </c>
      <c t="s" s="477" r="G13">
        <v>2294</v>
      </c>
      <c t="s" s="477" r="H13">
        <v>2295</v>
      </c>
      <c s="477" r="I13">
        <v>108.0</v>
      </c>
      <c t="s" s="479" r="J13">
        <v>2296</v>
      </c>
      <c t="s" s="480" r="K13">
        <v>2297</v>
      </c>
      <c t="s" s="481" r="L13">
        <v>2298</v>
      </c>
      <c t="s" s="477" r="M13">
        <v>2299</v>
      </c>
      <c t="s" s="477" r="N13">
        <v>2300</v>
      </c>
    </row>
    <row customHeight="1" r="14" ht="16.5">
      <c s="482" r="A14"/>
      <c s="483" r="B14"/>
      <c s="482" r="C14"/>
      <c t="str" s="484" r="D14">
        <f>'Abschlusstabelle Sa'!C20</f>
        <v>TV Vaihingen/Enz</v>
      </c>
      <c t="s" s="485" r="E14">
        <v>2301</v>
      </c>
      <c t="str" s="486" r="F14">
        <f>IF('Ergebnisse So'!$AK7+'Ergebnisse So'!AM7=0,"",IF('Ergebnisse So'!$AK7=2,'Ergebnisse So'!$H7,'Ergebnisse So'!$J7))</f>
        <v>NlV Vaihingen</v>
      </c>
      <c t="str" s="482" r="G14">
        <f>IF('Ergebnisse So'!$AK9+'Ergebnisse So'!AM9=0,"",IF('Ergebnisse So'!$AK9=2,'Ergebnisse So'!$J9,'Ergebnisse So'!$H9))</f>
        <v>TSV Grafenau</v>
      </c>
      <c s="482" r="H14"/>
      <c s="482" r="I14"/>
      <c t="str" s="484" r="J14">
        <f>'Abschlusstabelle Sa'!I8</f>
        <v>TV Brettorf</v>
      </c>
      <c t="s" s="485" r="K14">
        <v>2302</v>
      </c>
      <c t="str" s="486" r="L14">
        <f>IF('Ergebnisse So'!$AK8+'Ergebnisse So'!AM8=0,"",IF('Ergebnisse So'!$AK8=2,'Ergebnisse So'!$H8,'Ergebnisse So'!$J8))</f>
        <v>Berliner Turnerschaft</v>
      </c>
      <c t="str" s="482" r="M14">
        <f>IF('Ergebnisse So'!$AK10+'Ergebnisse So'!AM10=0,"",IF('Ergebnisse So'!$AK10=2,'Ergebnisse So'!$J10,'Ergebnisse So'!$H10))</f>
        <v>TSV Calw</v>
      </c>
      <c s="482" r="N14"/>
    </row>
    <row customHeight="1" r="15" ht="16.5">
      <c s="477" r="A15">
        <v>5.0</v>
      </c>
      <c t="s" s="478" r="B15">
        <v>2303</v>
      </c>
      <c s="477" r="C15">
        <v>113.0</v>
      </c>
      <c t="s" s="479" r="D15">
        <v>2304</v>
      </c>
      <c t="s" s="480" r="E15">
        <v>2305</v>
      </c>
      <c t="s" s="481" r="F15">
        <v>2306</v>
      </c>
      <c t="s" s="477" r="G15">
        <v>2307</v>
      </c>
      <c t="s" s="477" r="H15">
        <v>2308</v>
      </c>
      <c s="477" r="I15">
        <v>114.0</v>
      </c>
      <c t="s" s="479" r="J15">
        <v>2309</v>
      </c>
      <c t="s" s="480" r="K15">
        <v>2310</v>
      </c>
      <c t="s" s="481" r="L15">
        <v>2311</v>
      </c>
      <c t="s" s="477" r="M15">
        <v>2312</v>
      </c>
      <c t="s" s="477" r="N15">
        <v>2313</v>
      </c>
    </row>
    <row customHeight="1" r="16" ht="16.5">
      <c s="482" r="A16"/>
      <c s="483" r="B16"/>
      <c s="482" r="C16"/>
      <c t="str" s="484" r="D16">
        <f>IF('Ergebnisse So'!$AK5+'Ergebnisse So'!AM5=0,"",IF('Ergebnisse So'!$AK5=2,'Ergebnisse So'!$J5,'Ergebnisse So'!$H5))</f>
        <v>TV Segnitz</v>
      </c>
      <c t="s" s="485" r="E16">
        <v>2314</v>
      </c>
      <c t="str" s="486" r="F16">
        <f>IF('Ergebnisse So'!$AK6+'Ergebnisse So'!AM6=0,"",IF('Ergebnisse So'!$AK6=2,'Ergebnisse So'!$J6,'Ergebnisse So'!$H6))</f>
        <v>TV Waibsatdt</v>
      </c>
      <c t="str" s="482" r="G16">
        <f>IF('Ergebnisse So'!$AK11+'Ergebnisse So'!AM11=0,"",IF('Ergebnisse So'!$AK11=2,'Ergebnisse So'!$J11,'Ergebnisse So'!$H11))</f>
        <v>TV Vaihingen/Enz</v>
      </c>
      <c s="482" r="H16"/>
      <c s="482" r="I16"/>
      <c t="str" s="484" r="J16">
        <f>IF('Ergebnisse So'!$AK7+'Ergebnisse So'!AM7=0,"",IF('Ergebnisse So'!$AK7=2,'Ergebnisse So'!$J7,'Ergebnisse So'!$H7))</f>
        <v>TV Wünschmichelbach</v>
      </c>
      <c t="s" s="485" r="K16">
        <v>2315</v>
      </c>
      <c t="str" s="486" r="L16">
        <f>IF('Ergebnisse So'!$AK8+'Ergebnisse So'!AM8=0,"",IF('Ergebnisse So'!$AK8=2,'Ergebnisse So'!$J8,'Ergebnisse So'!$H8))</f>
        <v>Leichlinger TV</v>
      </c>
      <c t="str" s="482" r="M16">
        <f>IF('Ergebnisse So'!$AK12+'Ergebnisse So'!AM12=0,"",IF('Ergebnisse So'!$AK12=2,'Ergebnisse So'!$J12,'Ergebnisse So'!$H12))</f>
        <v>Berliner Turnerschaft</v>
      </c>
      <c s="482" r="N16"/>
    </row>
    <row customHeight="1" r="17" ht="16.5">
      <c s="477" r="A17">
        <v>6.0</v>
      </c>
      <c t="s" s="478" r="B17">
        <v>2316</v>
      </c>
      <c s="477" r="C17">
        <v>117.0</v>
      </c>
      <c t="s" s="479" r="D17">
        <v>2317</v>
      </c>
      <c t="s" s="480" r="E17">
        <v>2318</v>
      </c>
      <c t="s" s="481" r="F17">
        <v>2319</v>
      </c>
      <c t="s" s="477" r="G17">
        <v>2320</v>
      </c>
      <c t="s" s="477" r="H17">
        <v>2321</v>
      </c>
      <c s="477" r="I17">
        <v>118.0</v>
      </c>
      <c t="s" s="479" r="J17">
        <v>2322</v>
      </c>
      <c t="s" s="480" r="K17">
        <v>2323</v>
      </c>
      <c t="s" s="481" r="L17">
        <v>2324</v>
      </c>
      <c t="s" s="477" r="M17">
        <v>2325</v>
      </c>
      <c t="s" s="477" r="N17">
        <v>2326</v>
      </c>
    </row>
    <row customHeight="1" r="18" ht="16.5">
      <c s="482" r="A18"/>
      <c s="483" r="B18"/>
      <c s="482" r="C18"/>
      <c t="str" s="484" r="D18">
        <f>IF('Ergebnisse So'!$AK9+'Ergebnisse So'!AM9=0,"",IF('Ergebnisse So'!$AK9=2,'Ergebnisse So'!$J9,'Ergebnisse So'!$H9))</f>
        <v>TSV Grafenau</v>
      </c>
      <c t="s" s="485" r="E18">
        <v>2327</v>
      </c>
      <c t="str" s="486" r="F18">
        <f>IF('Ergebnisse So'!$AK10+'Ergebnisse So'!AM10=0,"",IF('Ergebnisse So'!$AK10=2,'Ergebnisse So'!$J10,'Ergebnisse So'!$H10))</f>
        <v>TSV Calw</v>
      </c>
      <c t="str" s="482" r="G18">
        <f>IF('Ergebnisse So'!$AK11+'Ergebnisse So'!AM11=0,"",IF('Ergebnisse So'!$AK11=2,'Ergebnisse So'!$H11,'Ergebnisse So'!$J11))</f>
        <v>NlV Vaihingen</v>
      </c>
      <c s="482" r="H18"/>
      <c s="482" r="I18"/>
      <c t="str" s="484" r="J18">
        <f>IF('Ergebnisse So'!$AK11+'Ergebnisse So'!AM11=0,"",IF('Ergebnisse So'!$AK11=2,'Ergebnisse So'!$J11,'Ergebnisse So'!$H11))</f>
        <v>TV Vaihingen/Enz</v>
      </c>
      <c t="s" s="485" r="K18">
        <v>2328</v>
      </c>
      <c t="str" s="486" r="L18">
        <f>IF('Ergebnisse So'!$AK12+'Ergebnisse So'!AM12=0,"",IF('Ergebnisse So'!$AK12=2,'Ergebnisse So'!$J12,'Ergebnisse So'!$H12))</f>
        <v>Berliner Turnerschaft</v>
      </c>
      <c t="str" s="482" r="M18">
        <f>IF('Ergebnisse So'!$AK14+'Ergebnisse So'!AM14=0,"",IF('Ergebnisse So'!$AK14=2,'Ergebnisse So'!$H14,'Ergebnisse So'!$J14))</f>
        <v>TV Wünschmichelbach</v>
      </c>
      <c s="482" r="N18"/>
    </row>
    <row customHeight="1" r="19" ht="16.5">
      <c s="477" r="A19">
        <v>7.0</v>
      </c>
      <c t="s" s="478" r="B19">
        <v>2329</v>
      </c>
      <c s="477" r="C19">
        <v>109.0</v>
      </c>
      <c t="s" s="479" r="D19">
        <v>2330</v>
      </c>
      <c t="s" s="480" r="E19">
        <v>2331</v>
      </c>
      <c t="s" s="481" r="F19">
        <v>2332</v>
      </c>
      <c t="s" s="477" r="G19">
        <v>2333</v>
      </c>
      <c t="s" s="477" r="H19">
        <v>2334</v>
      </c>
      <c s="477" r="I19">
        <v>115.0</v>
      </c>
      <c t="s" s="479" r="J19">
        <v>2335</v>
      </c>
      <c t="s" s="480" r="K19">
        <v>2336</v>
      </c>
      <c t="s" s="481" r="L19">
        <v>2337</v>
      </c>
      <c t="s" s="477" r="M19">
        <v>2338</v>
      </c>
      <c t="s" s="477" r="N19">
        <v>2339</v>
      </c>
    </row>
    <row customHeight="1" r="20" ht="16.5">
      <c s="482" r="A20"/>
      <c s="483" r="B20"/>
      <c s="482" r="C20"/>
      <c t="str" s="484" r="D20">
        <f>IF('Ergebnisse So'!$AK9+'Ergebnisse So'!AM9=0,"",IF('Ergebnisse So'!$AK9=2,'Ergebnisse So'!$H9,'Ergebnisse So'!$J9))</f>
        <v>TSV Gärtringen</v>
      </c>
      <c t="s" s="485" r="E20">
        <v>2340</v>
      </c>
      <c t="str" s="486" r="F20">
        <f>IF('Ergebnisse So'!$AK10+'Ergebnisse So'!AM10=0,"",IF('Ergebnisse So'!$AK10=2,'Ergebnisse So'!$H10,'Ergebnisse So'!$J10))</f>
        <v>VfL Kellinghusen</v>
      </c>
      <c t="str" s="482" r="G20">
        <f>IF('Ergebnisse So'!$AK15+'Ergebnisse So'!AM15=0,"",IF('Ergebnisse So'!$AK15=2,'Ergebnisse So'!$H15,'Ergebnisse So'!$J15))</f>
        <v>TSV Calw</v>
      </c>
      <c s="482" r="H20"/>
      <c s="482" r="I20"/>
      <c t="str" s="484" r="J20">
        <f>IF('Ergebnisse So'!$AK13+'Ergebnisse So'!AM13=0,"",IF('Ergebnisse So'!$AK13=2,'Ergebnisse So'!$J13,'Ergebnisse So'!$H13))</f>
        <v>TV Segnitz</v>
      </c>
      <c t="s" s="485" r="K20">
        <v>2341</v>
      </c>
      <c t="str" s="486" r="L20">
        <f>IF('Ergebnisse So'!$AK14+'Ergebnisse So'!AM14=0,"",IF('Ergebnisse So'!$AK14=2,'Ergebnisse So'!$J14,'Ergebnisse So'!$H14))</f>
        <v>Leichlinger TV</v>
      </c>
      <c t="str" s="482" r="M20">
        <f>IF('Ergebnisse So'!$AK16+'Ergebnisse So'!AM16=0,"",IF('Ergebnisse So'!$AK16=2,'Ergebnisse So'!$H16,'Ergebnisse So'!$J16))</f>
        <v>TV Vaihingen/Enz</v>
      </c>
      <c s="482" r="N20"/>
    </row>
    <row customHeight="1" r="21" ht="16.5">
      <c s="477" r="A21">
        <v>8.0</v>
      </c>
      <c t="s" s="478" r="B21">
        <v>2342</v>
      </c>
      <c s="477" r="C21">
        <v>110.0</v>
      </c>
      <c t="s" s="479" r="D21">
        <v>2343</v>
      </c>
      <c t="s" s="480" r="E21">
        <v>2344</v>
      </c>
      <c t="s" s="481" r="F21">
        <v>2345</v>
      </c>
      <c t="s" s="477" r="G21">
        <v>2346</v>
      </c>
      <c t="s" s="477" r="H21">
        <v>2347</v>
      </c>
      <c s="477" r="I21">
        <v>116.0</v>
      </c>
      <c t="s" s="479" r="J21">
        <v>2348</v>
      </c>
      <c t="s" s="480" r="K21">
        <v>2349</v>
      </c>
      <c t="s" s="481" r="L21">
        <v>2350</v>
      </c>
      <c t="s" s="477" r="M21">
        <v>2351</v>
      </c>
      <c t="s" s="477" r="N21">
        <v>2352</v>
      </c>
    </row>
    <row customHeight="1" r="22" ht="16.5">
      <c s="482" r="A22"/>
      <c s="483" r="B22"/>
      <c s="482" r="C22"/>
      <c t="str" s="484" r="D22">
        <f>IF('Ergebnisse So'!$AK11+'Ergebnisse So'!AM11=0,"",IF('Ergebnisse So'!$AK11=2,'Ergebnisse So'!$H11,'Ergebnisse So'!$J11))</f>
        <v>NlV Vaihingen</v>
      </c>
      <c t="s" s="485" r="E22">
        <v>2353</v>
      </c>
      <c t="str" s="486" r="F22">
        <f>IF('Ergebnisse So'!$AK12+'Ergebnisse So'!AM12=0,"",IF('Ergebnisse So'!$AK12=2,'Ergebnisse So'!$H12,'Ergebnisse So'!$J12))</f>
        <v>TV Brettorf</v>
      </c>
      <c t="str" s="482" r="G22">
        <f>IF('Ergebnisse So'!$AK17+'Ergebnisse So'!AM17=0,"",IF('Ergebnisse So'!$AK17=2,'Ergebnisse So'!$J17,'Ergebnisse So'!$H17))</f>
        <v>TSV Gärtringen</v>
      </c>
      <c s="482" r="H22"/>
      <c s="482" r="I22"/>
      <c t="str" s="484" r="J22">
        <f>IF('Ergebnisse So'!$AK13+'Ergebnisse So'!AM13=0,"",IF('Ergebnisse So'!$AK13=2,'Ergebnisse So'!$H13,'Ergebnisse So'!$J13))</f>
        <v>TV Waibsatdt</v>
      </c>
      <c t="s" s="485" r="K22">
        <v>2354</v>
      </c>
      <c t="str" s="486" r="L22">
        <f>IF('Ergebnisse So'!$AK14+'Ergebnisse So'!AM14=0,"",IF('Ergebnisse So'!$AK14=2,'Ergebnisse So'!$H14,'Ergebnisse So'!$J14))</f>
        <v>TV Wünschmichelbach</v>
      </c>
      <c t="str" s="482" r="M22">
        <f>IF('Ergebnisse So'!$AK18+'Ergebnisse So'!AM18=0,"",IF('Ergebnisse So'!$AK18=2,'Ergebnisse So'!$J18,'Ergebnisse So'!$H18))</f>
        <v>TV Segnitz</v>
      </c>
      <c s="482" r="N22"/>
    </row>
    <row customHeight="1" r="23" ht="16.5">
      <c s="477" r="A23">
        <v>9.0</v>
      </c>
      <c t="s" s="478" r="B23">
        <v>2355</v>
      </c>
      <c s="477" r="C23">
        <v>120.0</v>
      </c>
      <c t="s" s="479" r="D23">
        <v>2356</v>
      </c>
      <c t="s" s="480" r="E23">
        <v>2357</v>
      </c>
      <c t="s" s="481" r="F23">
        <v>2358</v>
      </c>
      <c t="s" s="477" r="G23">
        <v>2359</v>
      </c>
      <c t="s" s="477" r="H23">
        <v>2360</v>
      </c>
      <c s="477" r="I23">
        <v>119.0</v>
      </c>
      <c t="s" s="479" r="J23">
        <v>2361</v>
      </c>
      <c t="s" s="480" r="K23">
        <v>2362</v>
      </c>
      <c t="s" s="481" r="L23">
        <v>2363</v>
      </c>
      <c t="s" s="477" r="M23">
        <v>2364</v>
      </c>
      <c t="s" s="477" r="N23">
        <v>2365</v>
      </c>
    </row>
    <row customHeight="1" r="24" ht="16.5">
      <c s="482" r="A24"/>
      <c s="483" r="B24"/>
      <c s="482" r="C24"/>
      <c t="str" s="484" r="D24">
        <f>IF('Ergebnisse So'!$AK15+'Ergebnisse So'!AM15=0,"",IF('Ergebnisse So'!$AK15=2,'Ergebnisse So'!$H15,'Ergebnisse So'!$J15))</f>
        <v>TSV Calw</v>
      </c>
      <c t="s" s="485" r="E24">
        <v>2366</v>
      </c>
      <c t="str" s="486" r="F24">
        <f>IF('Ergebnisse So'!$AK16+'Ergebnisse So'!AM16=0,"",IF('Ergebnisse So'!$AK16=2,'Ergebnisse So'!$H16,'Ergebnisse So'!$J16))</f>
        <v>TV Vaihingen/Enz</v>
      </c>
      <c t="str" s="482" r="G24">
        <f>IF('Ergebnisse So'!$AK19+'Ergebnisse So'!AM19=0,"",IF('Ergebnisse So'!$AK19=2,'Ergebnisse So'!$H19,'Ergebnisse So'!$J19))</f>
        <v>Berliner Turnerschaft</v>
      </c>
      <c s="482" r="H24"/>
      <c s="482" r="I24"/>
      <c t="str" s="484" r="J24">
        <f>IF('Ergebnisse So'!$AK15+'Ergebnisse So'!AM15=0,"",IF('Ergebnisse So'!$AK15=2,'Ergebnisse So'!$J15,'Ergebnisse So'!$H15))</f>
        <v>TSV Grafenau</v>
      </c>
      <c t="s" s="485" r="K24">
        <v>2367</v>
      </c>
      <c t="str" s="486" r="L24">
        <f>IF('Ergebnisse So'!$AK16+'Ergebnisse So'!AM16=0,"",IF('Ergebnisse So'!$AK16=2,'Ergebnisse So'!$J16,'Ergebnisse So'!$H16))</f>
        <v>Berliner Turnerschaft</v>
      </c>
      <c t="str" s="482" r="M24">
        <f>IF('Ergebnisse So'!$AK20+'Ergebnisse So'!AM20=0,"",IF('Ergebnisse So'!$AK20=2,'Ergebnisse So'!$H20,'Ergebnisse So'!$J20))</f>
        <v>TV Waibsatdt</v>
      </c>
      <c s="482" r="N24"/>
    </row>
    <row customHeight="1" r="25" ht="16.5">
      <c s="477" r="A25">
        <v>10.0</v>
      </c>
      <c t="s" s="478" r="B25">
        <v>2368</v>
      </c>
      <c s="477" r="C25">
        <v>111.0</v>
      </c>
      <c t="s" s="479" r="D25">
        <v>2369</v>
      </c>
      <c t="s" s="480" r="E25">
        <v>2370</v>
      </c>
      <c t="s" s="481" r="F25">
        <v>2371</v>
      </c>
      <c t="s" s="477" r="G25">
        <v>2372</v>
      </c>
      <c t="s" s="477" r="H25">
        <v>2373</v>
      </c>
      <c s="3" r="I25"/>
      <c s="3" r="J25"/>
      <c s="487" r="K25"/>
      <c s="3" r="L25"/>
      <c s="3" r="M25"/>
      <c s="3" r="N25"/>
    </row>
    <row customHeight="1" r="26" ht="16.5">
      <c s="482" r="A26"/>
      <c s="483" r="B26"/>
      <c s="482" r="C26"/>
      <c t="str" s="484" r="D26">
        <f>IF('Ergebnisse So'!$AK17+'Ergebnisse So'!AM17=0,"",IF('Ergebnisse So'!$AK17=2,'Ergebnisse So'!$J17,'Ergebnisse So'!$H17))</f>
        <v>TSV Gärtringen</v>
      </c>
      <c t="s" s="485" r="E26">
        <v>2374</v>
      </c>
      <c t="str" s="486" r="F26">
        <f>IF('Ergebnisse So'!$AK19+'Ergebnisse So'!AM19=0,"",IF('Ergebnisse So'!$AK19=2,'Ergebnisse So'!$J19,'Ergebnisse So'!$H19))</f>
        <v>NlV Vaihingen</v>
      </c>
      <c t="str" s="482" r="G26">
        <f>IF('Ergebnisse So'!$AK21+'Ergebnisse So'!AM21=0,"",IF('Ergebnisse So'!$AK21=2,'Ergebnisse So'!$H21,'Ergebnisse So'!$J21))</f>
        <v>TV Vaihingen/Enz</v>
      </c>
      <c s="482" r="H26"/>
      <c s="3" r="I26"/>
      <c s="3" r="J26"/>
      <c s="79" r="K26"/>
      <c s="3" r="L26"/>
      <c s="3" r="M26"/>
      <c s="3" r="N26"/>
    </row>
    <row customHeight="1" r="27" ht="16.5">
      <c s="477" r="A27">
        <v>11.0</v>
      </c>
      <c t="s" s="478" r="B27">
        <v>2375</v>
      </c>
      <c s="477" r="C27">
        <v>112.0</v>
      </c>
      <c t="s" s="479" r="D27">
        <v>2376</v>
      </c>
      <c t="s" s="480" r="E27">
        <v>2377</v>
      </c>
      <c t="s" s="481" r="F27">
        <v>2378</v>
      </c>
      <c t="s" s="477" r="G27">
        <v>2379</v>
      </c>
      <c t="s" s="477" r="H27">
        <v>2380</v>
      </c>
      <c t="s" s="3" r="I27">
        <v>2381</v>
      </c>
      <c s="3" r="J27"/>
      <c s="79" r="K27"/>
      <c t="s" s="3" r="L27">
        <v>2382</v>
      </c>
      <c s="3" r="M27"/>
      <c t="s" s="3" r="N27">
        <v>2383</v>
      </c>
    </row>
    <row customHeight="1" r="28" ht="16.5">
      <c s="482" r="A28"/>
      <c s="483" r="B28"/>
      <c s="482" r="C28"/>
      <c t="str" s="484" r="D28">
        <f>IF('Ergebnisse So'!$AK17+'Ergebnisse So'!AM17=0,"",IF('Ergebnisse So'!$AK17=2,'Ergebnisse So'!$H17,'Ergebnisse So'!$J17))</f>
        <v>VfL Kellinghusen</v>
      </c>
      <c t="s" s="485" r="E28">
        <v>2384</v>
      </c>
      <c t="str" s="486" r="F28">
        <f>IF('Ergebnisse So'!$AK19+'Ergebnisse So'!AM19=0,"",IF('Ergebnisse So'!$AK19=2,'Ergebnisse So'!$H19,'Ergebnisse So'!$J19))</f>
        <v>Berliner Turnerschaft</v>
      </c>
      <c t="s" s="482" r="G28">
        <v>2385</v>
      </c>
      <c s="482" r="H28"/>
      <c s="3" r="I28"/>
      <c s="3" r="J28"/>
      <c s="79" r="K28"/>
      <c s="3" r="L28"/>
      <c s="3" r="M28"/>
      <c s="3" r="N28"/>
    </row>
    <row customHeight="1" r="29" ht="16.5">
      <c s="7" r="A29"/>
      <c s="79" r="B29"/>
      <c s="7" r="C29"/>
      <c s="7" r="D29"/>
      <c s="79" r="E29"/>
      <c s="7" r="F29"/>
      <c s="7" r="G29"/>
      <c s="7" r="H29"/>
      <c s="3" r="I29"/>
      <c s="3" r="J29"/>
      <c s="79" r="K29"/>
      <c s="3" r="L29"/>
      <c s="3" r="M29"/>
      <c s="3" r="N29"/>
    </row>
    <row customHeight="1" r="30" ht="16.5">
      <c s="7" r="A30"/>
      <c s="79" r="B30"/>
      <c s="7" r="C30"/>
      <c s="7" r="D30"/>
      <c s="79" r="E30"/>
      <c s="7" r="F30"/>
      <c s="7" r="G30"/>
      <c s="7" r="H30"/>
      <c s="3" r="I30"/>
      <c s="3" r="J30"/>
      <c s="79" r="K30"/>
      <c s="3" r="L30"/>
      <c s="3" r="M30"/>
      <c s="3" r="N30"/>
    </row>
    <row customHeight="1" r="31" ht="16.5">
      <c t="s" s="474" r="A31">
        <v>2386</v>
      </c>
      <c t="s" s="475" r="B31">
        <v>2387</v>
      </c>
      <c t="s" s="474" r="C31">
        <v>2388</v>
      </c>
      <c t="s" s="476" r="D31">
        <v>2389</v>
      </c>
      <c t="s" s="474" r="G31">
        <v>2390</v>
      </c>
      <c s="474" r="H31"/>
      <c t="s" s="474" r="I31">
        <v>2391</v>
      </c>
      <c t="s" s="476" r="J31">
        <v>2392</v>
      </c>
      <c t="s" s="474" r="M31">
        <v>2393</v>
      </c>
      <c s="474" r="N31"/>
    </row>
    <row customHeight="1" r="32" ht="16.5">
      <c s="477" r="A32">
        <v>1.0</v>
      </c>
      <c s="478" r="B32">
        <v>0.375</v>
      </c>
      <c s="477" r="C32">
        <v>121.0</v>
      </c>
      <c t="s" s="479" r="D32">
        <v>2394</v>
      </c>
      <c s="480" r="E32"/>
      <c t="s" s="481" r="F32">
        <v>2395</v>
      </c>
      <c t="s" s="477" r="G32">
        <v>2396</v>
      </c>
      <c t="s" s="477" r="H32">
        <v>2397</v>
      </c>
      <c s="477" r="I32">
        <v>122.0</v>
      </c>
      <c t="s" s="479" r="J32">
        <v>2398</v>
      </c>
      <c s="480" r="K32"/>
      <c t="s" s="481" r="L32">
        <v>2399</v>
      </c>
      <c t="s" s="477" r="M32">
        <v>2400</v>
      </c>
      <c t="s" s="477" r="N32">
        <v>2401</v>
      </c>
    </row>
    <row customHeight="1" r="33" ht="16.5">
      <c s="482" r="A33"/>
      <c s="483" r="B33"/>
      <c s="482" r="C33"/>
      <c t="str" s="484" r="D33">
        <f>'Abschlusstabelle Sa'!C12</f>
        <v>MTSV Selsingen</v>
      </c>
      <c t="s" s="485" r="E33">
        <v>2402</v>
      </c>
      <c t="str" s="486" r="F33">
        <f>'Abschlusstabelle Sa'!C24</f>
        <v>TB Oppau</v>
      </c>
      <c t="str" s="482" r="G33">
        <f>'Abschlusstabelle Sa'!C11</f>
        <v>TV Elsava Elsenfeld</v>
      </c>
      <c s="482" r="H33"/>
      <c s="482" r="I33"/>
      <c t="str" s="484" r="J33">
        <f>'Abschlusstabelle Sa'!C13</f>
        <v>TSV Hagen</v>
      </c>
      <c t="s" s="485" r="K33">
        <v>2403</v>
      </c>
      <c t="str" s="486" r="L33">
        <f>'Abschlusstabelle Sa'!C26</f>
        <v>TV Langen</v>
      </c>
      <c t="str" s="482" r="M33">
        <f>'Abschlusstabelle Sa'!I25</f>
        <v>Großenasper SV</v>
      </c>
      <c s="482" r="N33"/>
    </row>
    <row customHeight="1" r="34" ht="16.5">
      <c s="477" r="A34">
        <v>2.0</v>
      </c>
      <c t="s" s="478" r="B34">
        <v>2404</v>
      </c>
      <c s="477" r="C34">
        <v>123.0</v>
      </c>
      <c t="s" s="479" r="D34">
        <v>2405</v>
      </c>
      <c t="s" s="480" r="E34">
        <v>2406</v>
      </c>
      <c t="s" s="481" r="F34">
        <v>2407</v>
      </c>
      <c t="s" s="477" r="G34">
        <v>2408</v>
      </c>
      <c t="s" s="477" r="H34">
        <v>2409</v>
      </c>
      <c s="477" r="I34">
        <v>124.0</v>
      </c>
      <c t="s" s="479" r="J34">
        <v>2410</v>
      </c>
      <c t="s" s="480" r="K34">
        <v>2411</v>
      </c>
      <c t="s" s="481" r="L34">
        <v>2412</v>
      </c>
      <c t="s" s="477" r="M34">
        <v>2413</v>
      </c>
      <c t="s" s="477" r="N34">
        <v>2414</v>
      </c>
    </row>
    <row customHeight="1" r="35" ht="16.5">
      <c s="482" r="A35"/>
      <c s="483" r="B35"/>
      <c s="482" r="C35"/>
      <c t="str" s="484" r="D35">
        <f>'Abschlusstabelle Sa'!I12</f>
        <v>VfL Pinneberg</v>
      </c>
      <c t="s" s="485" r="E35">
        <v>2415</v>
      </c>
      <c t="str" s="486" r="F35">
        <f>'Abschlusstabelle Sa'!I24</f>
        <v>TV Eibach</v>
      </c>
      <c t="str" s="482" r="G35">
        <f>'Abschlusstabelle Sa'!I11</f>
        <v>SV Kubschütz</v>
      </c>
      <c s="482" r="H35"/>
      <c s="482" r="I35"/>
      <c t="str" s="484" r="J35">
        <f>'Abschlusstabelle Sa'!C25</f>
        <v>TSV Lola</v>
      </c>
      <c t="s" s="485" r="K35">
        <v>2416</v>
      </c>
      <c t="str" s="486" r="L35">
        <f>'Abschlusstabelle Sa'!I25</f>
        <v>Großenasper SV</v>
      </c>
      <c t="str" s="482" r="M35">
        <f>'Abschlusstabelle Sa'!C26</f>
        <v>TV Langen</v>
      </c>
      <c s="482" r="N35"/>
    </row>
    <row customHeight="1" r="36" ht="16.5">
      <c s="477" r="A36">
        <v>3.0</v>
      </c>
      <c t="s" s="478" r="B36">
        <v>2417</v>
      </c>
      <c s="477" r="C36">
        <v>125.0</v>
      </c>
      <c t="s" s="479" r="D36">
        <v>2418</v>
      </c>
      <c t="s" s="480" r="E36">
        <v>2419</v>
      </c>
      <c t="s" s="481" r="F36">
        <v>2420</v>
      </c>
      <c t="s" s="477" r="G36">
        <v>2421</v>
      </c>
      <c t="s" s="477" r="H36">
        <v>2422</v>
      </c>
      <c s="477" r="I36">
        <v>126.0</v>
      </c>
      <c t="s" s="479" r="J36">
        <v>2423</v>
      </c>
      <c t="s" s="480" r="K36">
        <v>2424</v>
      </c>
      <c t="s" s="481" r="L36">
        <v>2425</v>
      </c>
      <c t="s" s="477" r="M36">
        <v>2426</v>
      </c>
      <c t="s" s="477" r="N36">
        <v>2427</v>
      </c>
    </row>
    <row customHeight="1" r="37" ht="16.5">
      <c s="482" r="A37"/>
      <c s="483" r="B37"/>
      <c s="482" r="C37"/>
      <c t="str" s="484" r="D37">
        <f>'Abschlusstabelle Sa'!C11</f>
        <v>TV Elsava Elsenfeld</v>
      </c>
      <c t="s" s="485" r="E37">
        <v>2428</v>
      </c>
      <c t="str" s="486" r="F37">
        <f>'Abschlusstabelle Sa'!C23</f>
        <v>TS Thiersheim</v>
      </c>
      <c t="str" s="482" r="G37">
        <f>'Abschlusstabelle Sa'!C12</f>
        <v>MTSV Selsingen</v>
      </c>
      <c s="482" r="H37"/>
      <c s="482" r="I37"/>
      <c t="str" s="484" r="J37">
        <f>IF('Ergebnisse So'!$AK27+'Ergebnisse So'!AM27=0,"",IF('Ergebnisse So'!$AK27=2,'Ergebnisse So'!$J27,'Ergebnisse So'!$H27))</f>
        <v>TV Langen</v>
      </c>
      <c t="s" s="485" r="K37">
        <v>2429</v>
      </c>
      <c t="str" s="486" r="L37">
        <f>IF('Ergebnisse So'!$AK38+'Ergebnisse So'!AM38=0,"",IF('Ergebnisse So'!$AK38=2,'Ergebnisse So'!$J38,'Ergebnisse So'!$H38))</f>
        <v>TV Dieburg</v>
      </c>
      <c t="str" s="482" r="M37">
        <f>IF('Ergebnisse So'!$AK29+'Ergebnisse So'!AM29=0,"",IF('Ergebnisse So'!$AK29=2,'Ergebnisse So'!$J29,'Ergebnisse So'!$H29))</f>
        <v>Großenasper SV</v>
      </c>
      <c s="482" r="N37"/>
    </row>
    <row customHeight="1" r="38" ht="16.5">
      <c s="477" r="A38">
        <v>4.0</v>
      </c>
      <c t="s" s="478" r="B38">
        <v>2430</v>
      </c>
      <c s="477" r="C38">
        <v>127.0</v>
      </c>
      <c t="s" s="479" r="D38">
        <v>2431</v>
      </c>
      <c s="480" r="E38"/>
      <c t="s" s="481" r="F38">
        <v>2432</v>
      </c>
      <c t="s" s="477" r="G38">
        <v>2433</v>
      </c>
      <c t="s" s="477" r="H38">
        <v>2434</v>
      </c>
      <c s="477" r="I38">
        <v>135.0</v>
      </c>
      <c t="s" s="479" r="J38">
        <v>2435</v>
      </c>
      <c s="480" r="K38"/>
      <c t="s" s="481" r="L38">
        <v>2436</v>
      </c>
      <c t="s" s="477" r="M38">
        <v>2437</v>
      </c>
      <c t="s" s="477" r="N38">
        <v>2438</v>
      </c>
    </row>
    <row customHeight="1" r="39" ht="16.5">
      <c s="482" r="A39"/>
      <c s="483" r="B39"/>
      <c s="482" r="C39"/>
      <c t="str" s="484" r="D39">
        <f>'Abschlusstabelle Sa'!I11</f>
        <v>SV Kubschütz</v>
      </c>
      <c s="485" r="E39"/>
      <c t="str" s="486" r="F39">
        <f>'Abschlusstabelle Sa'!I23</f>
        <v>SV Düdenbüttel</v>
      </c>
      <c t="str" s="482" r="G39">
        <f>'Abschlusstabelle Sa'!C23</f>
        <v>TS Thiersheim</v>
      </c>
      <c s="482" r="H39"/>
      <c s="482" r="I39"/>
      <c t="str" s="484" r="J39">
        <f>IF('Ergebnisse So'!$AK27+'Ergebnisse So'!AM27=0,"",IF('Ergebnisse So'!$AK27=2,'Ergebnisse So'!$H27,'Ergebnisse So'!$J27))</f>
        <v>TSV Hagen</v>
      </c>
      <c s="485" r="K39"/>
      <c t="str" s="486" r="L39">
        <f>IF('Ergebnisse So'!$AK38+'Ergebnisse So'!AM38=0,"",IF('Ergebnisse So'!$AK38=2,'Ergebnisse So'!$H38,'Ergebnisse So'!$J38))</f>
        <v>TV Voerde</v>
      </c>
      <c t="str" s="482" r="M39">
        <f>IF('Ergebnisse So'!$AK31+'Ergebnisse So'!AM31=0,"",IF('Ergebnisse So'!$AK31=2,'Ergebnisse So'!$J31,'Ergebnisse So'!$H31))</f>
        <v>TV Langen</v>
      </c>
      <c s="482" r="N39"/>
    </row>
    <row customHeight="1" r="40" ht="16.5">
      <c s="477" r="A40">
        <v>5.0</v>
      </c>
      <c t="s" s="478" r="B40">
        <v>2439</v>
      </c>
      <c s="477" r="C40">
        <v>129.0</v>
      </c>
      <c t="s" s="479" r="D40">
        <v>2440</v>
      </c>
      <c t="s" s="480" r="E40">
        <v>2441</v>
      </c>
      <c t="s" s="481" r="F40">
        <v>2442</v>
      </c>
      <c t="s" s="477" r="G40">
        <v>2443</v>
      </c>
      <c t="s" s="477" r="H40">
        <v>2444</v>
      </c>
      <c s="477" r="I40">
        <v>136.0</v>
      </c>
      <c t="s" s="479" r="J40">
        <v>2445</v>
      </c>
      <c t="s" s="480" r="K40">
        <v>2446</v>
      </c>
      <c t="s" s="481" r="L40">
        <v>2447</v>
      </c>
      <c t="s" s="477" r="M40">
        <v>2448</v>
      </c>
      <c t="s" s="477" r="N40">
        <v>2449</v>
      </c>
    </row>
    <row customHeight="1" r="41" ht="16.5">
      <c s="482" r="A41"/>
      <c s="483" r="B41"/>
      <c s="482" r="C41"/>
      <c t="str" s="484" r="D41">
        <f>IF('Ergebnisse So'!$AK26+'Ergebnisse So'!AM26=0,"",IF('Ergebnisse So'!$AK26=2,'Ergebnisse So'!$J26,'Ergebnisse So'!$H26))</f>
        <v>MTSV Selsingen</v>
      </c>
      <c t="s" s="485" r="E41">
        <v>2450</v>
      </c>
      <c t="str" s="486" r="F41">
        <f>IF('Ergebnisse So'!$AK28+'Ergebnisse So'!AM28=0,"",IF('Ergebnisse So'!$AK28=2,'Ergebnisse So'!$J28,'Ergebnisse So'!$H28))</f>
        <v>VfL Pinneberg</v>
      </c>
      <c t="str" s="482" r="G41">
        <f>IF('Ergebnisse So'!$AK32+'Ergebnisse So'!AM32=0,"",IF('Ergebnisse So'!$AK32=2,'Ergebnisse So'!$J32,'Ergebnisse So'!$H32))</f>
        <v>SV Kubschütz</v>
      </c>
      <c s="482" r="H41"/>
      <c s="482" r="I41"/>
      <c t="str" s="484" r="J41">
        <f>IF('Ergebnisse So'!$AK29+'Ergebnisse So'!AM29=0,"",IF('Ergebnisse So'!$AK29=2,'Ergebnisse So'!$J29,'Ergebnisse So'!$H29))</f>
        <v>Großenasper SV</v>
      </c>
      <c t="s" s="485" r="K41">
        <v>2451</v>
      </c>
      <c t="str" s="486" r="L41">
        <f>IF('Ergebnisse So'!$AK33+'Ergebnisse So'!AM33=0,"",IF('Ergebnisse So'!$AK33=2,'Ergebnisse So'!$J33,'Ergebnisse So'!$H33))</f>
        <v>TV Voerde</v>
      </c>
      <c t="str" s="482" r="M41">
        <f>IF('Ergebnisse So'!$AK31+'Ergebnisse So'!AM31=0,"",IF('Ergebnisse So'!$AK31=2,'Ergebnisse So'!$H31,'Ergebnisse So'!$J31))</f>
        <v>TV Dieburg</v>
      </c>
      <c s="482" r="N41"/>
    </row>
    <row customHeight="1" r="42" ht="16.5">
      <c s="477" r="A42">
        <v>6.0</v>
      </c>
      <c t="s" s="478" r="B42">
        <v>2452</v>
      </c>
      <c s="477" r="C42">
        <v>131.0</v>
      </c>
      <c t="s" s="479" r="D42">
        <v>2453</v>
      </c>
      <c t="s" s="480" r="E42">
        <v>2454</v>
      </c>
      <c t="s" s="481" r="F42">
        <v>2455</v>
      </c>
      <c t="s" s="477" r="G42">
        <v>2456</v>
      </c>
      <c t="s" s="477" r="H42">
        <v>2457</v>
      </c>
      <c s="477" r="I42">
        <v>137.0</v>
      </c>
      <c t="s" s="479" r="J42">
        <v>2458</v>
      </c>
      <c t="s" s="480" r="K42">
        <v>2459</v>
      </c>
      <c t="s" s="481" r="L42">
        <v>2460</v>
      </c>
      <c t="s" s="477" r="M42">
        <v>2461</v>
      </c>
      <c t="s" s="477" r="N42">
        <v>2462</v>
      </c>
    </row>
    <row customHeight="1" r="43" ht="16.5">
      <c s="482" r="A43"/>
      <c s="483" r="B43"/>
      <c s="482" r="C43"/>
      <c t="str" s="484" r="D43">
        <f>IF('Ergebnisse So'!$AK30+'Ergebnisse So'!AM30=0,"",IF('Ergebnisse So'!$AK30=2,'Ergebnisse So'!$H30,'Ergebnisse So'!$J30))</f>
        <v>TV Elsava Elsenfeld</v>
      </c>
      <c s="485" r="E43"/>
      <c t="str" s="486" r="F43">
        <f>IF('Ergebnisse So'!$AK32+'Ergebnisse So'!AM32=0,"",IF('Ergebnisse So'!$AK32=2,'Ergebnisse So'!$H32,'Ergebnisse So'!$J32))</f>
        <v>SV Düdenbüttel</v>
      </c>
      <c t="str" s="482" r="G43">
        <f>IF('Ergebnisse So'!$AK34+'Ergebnisse So'!AM34=0,"",IF('Ergebnisse So'!$AK34=2,'Ergebnisse So'!$J34,'Ergebnisse So'!$H34))</f>
        <v>VfL Pinneberg</v>
      </c>
      <c s="482" r="H43"/>
      <c s="482" r="I43"/>
      <c t="str" s="484" r="J43">
        <f>IF('Ergebnisse So'!$AK29+'Ergebnisse So'!AM29=0,"",IF('Ergebnisse So'!$AK29=2,'Ergebnisse So'!$H29,'Ergebnisse So'!$J29))</f>
        <v>TSV Lola</v>
      </c>
      <c s="485" r="K43"/>
      <c t="str" s="486" r="L43">
        <f>IF('Ergebnisse So'!$AK33+'Ergebnisse So'!AM33=0,"",IF('Ergebnisse So'!$AK33=2,'Ergebnisse So'!$H33,'Ergebnisse So'!$J33))</f>
        <v>TSV Hagen</v>
      </c>
      <c t="str" s="482" r="M43">
        <f>IF('Ergebnisse So'!$AK35+'Ergebnisse So'!AM35=0,"",IF('Ergebnisse So'!$AK35=2,'Ergebnisse So'!$H35,'Ergebnisse So'!$J35))</f>
        <v>TV Voerde</v>
      </c>
      <c s="482" r="N43"/>
    </row>
    <row customHeight="1" r="44" ht="16.5">
      <c s="3" r="A44"/>
      <c s="41" r="B44"/>
      <c s="3" r="C44"/>
      <c s="3" r="D44"/>
      <c s="41" r="E44"/>
      <c s="3" r="F44"/>
      <c s="3" r="G44"/>
      <c s="3" r="H44"/>
      <c s="3" r="I44"/>
      <c s="3" r="J44"/>
      <c s="41" r="K44"/>
      <c s="3" r="L44"/>
      <c s="3" r="M44"/>
      <c s="3" r="N44"/>
    </row>
    <row customHeight="1" r="45" ht="16.5">
      <c s="3" r="A45"/>
      <c s="41" r="B45"/>
      <c s="3" r="C45"/>
      <c s="3" r="D45"/>
      <c s="41" r="E45"/>
      <c s="3" r="F45"/>
      <c s="3" r="G45"/>
      <c s="3" r="H45"/>
      <c s="3" r="I45"/>
      <c s="3" r="J45"/>
      <c s="41" r="K45"/>
      <c s="3" r="L45"/>
      <c s="3" r="M45"/>
      <c s="3" r="N45"/>
    </row>
    <row customHeight="1" r="46" ht="16.5">
      <c t="s" s="474" r="A46">
        <v>2463</v>
      </c>
      <c t="s" s="475" r="B46">
        <v>2464</v>
      </c>
      <c t="s" s="474" r="C46">
        <v>2465</v>
      </c>
      <c t="s" s="476" r="D46">
        <v>2466</v>
      </c>
      <c t="s" s="474" r="G46">
        <v>2467</v>
      </c>
      <c s="474" r="H46"/>
      <c s="488" r="I46"/>
      <c s="488" r="J46"/>
      <c s="6" r="K46"/>
      <c s="488" r="L46"/>
      <c s="488" r="M46"/>
      <c s="488" r="N46"/>
    </row>
    <row customHeight="1" r="47" ht="16.5">
      <c s="477" r="A47"/>
      <c s="478" r="B47">
        <v>0.375</v>
      </c>
      <c s="477" r="C47">
        <v>133.0</v>
      </c>
      <c t="s" s="479" r="D47">
        <v>2468</v>
      </c>
      <c t="s" s="480" r="E47">
        <v>2469</v>
      </c>
      <c t="s" s="481" r="F47">
        <v>2470</v>
      </c>
      <c t="s" s="477" r="G47">
        <v>2471</v>
      </c>
      <c t="s" s="477" r="H47">
        <v>2472</v>
      </c>
      <c s="3" r="I47"/>
      <c s="3" r="J47"/>
      <c s="41" r="K47"/>
      <c s="3" r="L47"/>
      <c s="3" r="M47"/>
      <c s="3" r="N47"/>
    </row>
    <row customHeight="1" r="48" ht="16.5">
      <c s="482" r="A48"/>
      <c s="483" r="B48"/>
      <c s="482" r="C48"/>
      <c t="str" s="484" r="D48">
        <f>'Abschlusstabelle Sa'!I13</f>
        <v>TV Dieburg</v>
      </c>
      <c s="485" r="E48"/>
      <c t="str" s="486" r="F48">
        <f>'Abschlusstabelle Sa'!I26</f>
        <v>TV Voerde</v>
      </c>
      <c t="str" s="482" r="G48">
        <f>'Abschlusstabelle Sa'!C25</f>
        <v>TSV Lola</v>
      </c>
      <c s="482" r="H48"/>
      <c s="3" r="I48"/>
      <c s="3" r="J48"/>
      <c s="41" r="K48"/>
      <c s="3" r="L48"/>
      <c s="3" r="M48"/>
      <c s="3" r="N48"/>
    </row>
    <row customHeight="1" r="49" ht="16.5">
      <c s="3" r="A49"/>
      <c t="s" s="79" r="B49">
        <v>2473</v>
      </c>
      <c s="3" r="C49"/>
      <c s="3" r="D49"/>
      <c s="41" r="E49"/>
      <c s="3" r="F49"/>
      <c s="3" r="G49"/>
      <c s="3" r="H49"/>
      <c s="3" r="I49"/>
      <c s="3" r="J49"/>
      <c s="41" r="K49"/>
      <c s="3" r="L49"/>
      <c s="3" r="M49"/>
      <c s="3" r="N49"/>
    </row>
    <row customHeight="1" r="50" ht="16.5">
      <c s="3" r="A50"/>
      <c s="41" r="B50"/>
      <c s="3" r="C50"/>
      <c s="3" r="D50"/>
      <c s="41" r="E50"/>
      <c s="3" r="F50"/>
      <c s="3" r="G50"/>
      <c s="3" r="H50"/>
      <c s="3" r="I50"/>
      <c s="3" r="J50"/>
      <c s="41" r="K50"/>
      <c s="3" r="L50"/>
      <c s="3" r="M50"/>
      <c s="3" r="N50"/>
    </row>
    <row customHeight="1" r="51" ht="16.5">
      <c s="3" r="A51"/>
      <c t="s" s="79" r="B51">
        <v>2474</v>
      </c>
      <c s="3" r="C51"/>
      <c s="3" r="D51"/>
      <c s="41" r="E51"/>
      <c s="3" r="F51"/>
      <c s="3" r="G51"/>
      <c s="3" r="H51"/>
      <c s="3" r="I51"/>
      <c s="3" r="J51"/>
      <c s="41" r="K51"/>
      <c s="3" r="L51"/>
      <c s="3" r="M51"/>
      <c s="3" r="N51"/>
    </row>
    <row customHeight="1" r="52" ht="16.5">
      <c s="3" r="A52"/>
      <c s="41" r="B52"/>
      <c s="3" r="C52"/>
      <c s="3" r="D52"/>
      <c s="41" r="E52"/>
      <c s="3" r="F52"/>
      <c s="3" r="G52"/>
      <c s="3" r="H52"/>
      <c s="3" r="I52"/>
      <c s="3" r="J52"/>
      <c s="41" r="K52"/>
      <c s="3" r="L52"/>
      <c s="3" r="M52"/>
      <c s="3" r="N52"/>
    </row>
    <row customHeight="1" r="53" ht="16.5">
      <c s="3" r="A53"/>
      <c t="s" s="79" r="B53">
        <v>2475</v>
      </c>
      <c s="3" r="C53"/>
      <c s="3" r="D53"/>
      <c s="41" r="E53"/>
      <c s="3" r="F53"/>
      <c s="3" r="G53"/>
      <c s="3" r="H53"/>
      <c s="3" r="I53"/>
      <c s="3" r="J53"/>
      <c s="41" r="K53"/>
      <c s="3" r="L53"/>
      <c s="3" r="M53"/>
      <c s="3" r="N53"/>
    </row>
    <row customHeight="1" r="54" ht="16.5">
      <c s="3" r="A54"/>
      <c s="41" r="B54"/>
      <c s="3" r="C54"/>
      <c s="3" r="D54"/>
      <c s="41" r="E54"/>
      <c s="3" r="F54"/>
      <c s="3" r="G54"/>
      <c s="3" r="H54"/>
      <c s="3" r="I54"/>
      <c s="3" r="J54"/>
      <c s="41" r="K54"/>
      <c s="3" r="L54"/>
      <c s="3" r="M54"/>
      <c s="3" r="N54"/>
    </row>
    <row customHeight="1" r="55" ht="16.5">
      <c s="477" r="A55"/>
      <c t="s" s="478" r="B55">
        <v>2476</v>
      </c>
      <c s="477" r="C55">
        <v>130.0</v>
      </c>
      <c t="s" s="479" r="D55">
        <v>2477</v>
      </c>
      <c s="480" r="E55"/>
      <c t="s" s="481" r="F55">
        <v>2478</v>
      </c>
      <c t="s" s="477" r="G55">
        <v>2479</v>
      </c>
      <c t="s" s="477" r="H55">
        <v>2480</v>
      </c>
      <c s="3" r="I55"/>
      <c s="3" r="J55"/>
      <c s="41" r="K55"/>
      <c s="3" r="L55"/>
      <c s="3" r="M55"/>
      <c s="3" r="N55"/>
    </row>
    <row customHeight="1" r="56" ht="16.5">
      <c s="482" r="A56"/>
      <c s="483" r="B56"/>
      <c s="482" r="C56"/>
      <c t="str" s="484" r="D56">
        <f>IF('Ergebnisse So'!$AK26+'Ergebnisse So'!AM26=0,"",IF('Ergebnisse So'!$AK26=2,'Ergebnisse So'!$H26,'Ergebnisse So'!$J26))</f>
        <v>TB Oppau</v>
      </c>
      <c s="485" r="E56"/>
      <c t="str" s="486" r="F56">
        <f>IF('Ergebnisse So'!$AK28+'Ergebnisse So'!AM28=0,"",IF('Ergebnisse So'!$AK28=2,'Ergebnisse So'!$H28,'Ergebnisse So'!$J28))</f>
        <v>TV Eibach</v>
      </c>
      <c t="str" s="482" r="G56">
        <f>IF('Ergebnisse So'!$AK30+'Ergebnisse So'!AM30=0,"",IF('Ergebnisse So'!$AK30=2,'Ergebnisse So'!$J30,'Ergebnisse So'!$H30))</f>
        <v>TS Thiersheim</v>
      </c>
      <c s="482" r="H56"/>
      <c s="3" r="I56"/>
      <c s="3" r="J56"/>
      <c s="41" r="K56"/>
      <c s="3" r="L56"/>
      <c s="3" r="M56"/>
      <c s="3" r="N56"/>
    </row>
    <row customHeight="1" r="57" ht="16.5">
      <c s="477" r="A57"/>
      <c t="s" s="478" r="B57">
        <v>2481</v>
      </c>
      <c s="477" r="C57">
        <v>132.0</v>
      </c>
      <c t="s" s="479" r="D57">
        <v>2482</v>
      </c>
      <c t="s" s="480" r="E57">
        <v>2483</v>
      </c>
      <c t="s" s="481" r="F57">
        <v>2484</v>
      </c>
      <c t="s" s="477" r="G57">
        <v>2485</v>
      </c>
      <c t="s" s="477" r="H57">
        <v>2486</v>
      </c>
      <c s="3" r="I57"/>
      <c s="3" r="J57"/>
      <c s="41" r="K57"/>
      <c s="3" r="L57"/>
      <c s="3" r="M57"/>
      <c s="3" r="N57"/>
    </row>
    <row customHeight="1" r="58" ht="16.5">
      <c s="482" r="A58"/>
      <c s="483" r="B58"/>
      <c s="482" r="C58"/>
      <c t="str" s="484" r="D58">
        <f>IF('Ergebnisse So'!$AK30+'Ergebnisse So'!AM30=0,"",IF('Ergebnisse So'!$AK30=2,'Ergebnisse So'!$J30,'Ergebnisse So'!$H30))</f>
        <v>TS Thiersheim</v>
      </c>
      <c s="485" r="E58"/>
      <c t="str" s="486" r="F58">
        <f>IF('Ergebnisse So'!$AK32+'Ergebnisse So'!AM32=0,"",IF('Ergebnisse So'!$AK32=2,'Ergebnisse So'!$J32,'Ergebnisse So'!$H32))</f>
        <v>SV Kubschütz</v>
      </c>
      <c t="str" s="482" r="G58">
        <f>IF('Ergebnisse So'!$AK39+'Ergebnisse So'!AM39=0,"",IF('Ergebnisse So'!$AK39=2,'Ergebnisse So'!$J39,'Ergebnisse So'!$H39))</f>
        <v>TV Eibach</v>
      </c>
      <c s="482" r="H58"/>
      <c s="3" r="I58"/>
      <c s="3" r="J58"/>
      <c s="41" r="K58"/>
      <c s="3" r="L58"/>
      <c s="3" r="M58"/>
      <c s="3" r="N58"/>
    </row>
    <row customHeight="1" r="59" ht="16.5">
      <c s="3" r="A59"/>
      <c s="41" r="B59"/>
      <c s="3" r="C59"/>
      <c s="3" r="D59"/>
      <c s="41" r="E59"/>
      <c s="3" r="F59"/>
      <c s="3" r="G59"/>
      <c s="3" r="H59"/>
      <c s="3" r="I59"/>
      <c s="3" r="J59"/>
      <c s="41" r="K59"/>
      <c s="3" r="L59"/>
      <c s="3" r="M59"/>
      <c s="3" r="N59"/>
    </row>
  </sheetData>
  <mergeCells count="5">
    <mergeCell ref="D46:F46"/>
    <mergeCell ref="D6:F6"/>
    <mergeCell ref="J6:L6"/>
    <mergeCell ref="D31:F31"/>
    <mergeCell ref="J31:L31"/>
  </mergeCells>
  <drawing r:id="rId1"/>
</worksheet>
</file>